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files\Clients-Local\MLKAcademy\budgetinfo\"/>
    </mc:Choice>
  </mc:AlternateContent>
  <xr:revisionPtr revIDLastSave="0" documentId="8_{E679C973-B97F-4831-9CDB-EF607991A2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H168" i="1"/>
  <c r="B55" i="1"/>
  <c r="B54" i="1"/>
  <c r="B126" i="1"/>
  <c r="B113" i="1"/>
  <c r="B98" i="1"/>
  <c r="B94" i="1"/>
  <c r="B87" i="1"/>
  <c r="B85" i="1"/>
  <c r="B65" i="1"/>
  <c r="B25" i="1"/>
  <c r="B15" i="1"/>
  <c r="B11" i="1"/>
  <c r="C55" i="1" l="1"/>
  <c r="C107" i="1"/>
  <c r="B73" i="1"/>
  <c r="C34" i="1"/>
  <c r="C33" i="1"/>
  <c r="C79" i="1" l="1"/>
  <c r="C78" i="1"/>
  <c r="C77" i="1"/>
  <c r="C76" i="1"/>
  <c r="C75" i="1"/>
  <c r="C74" i="1"/>
  <c r="C148" i="1" l="1"/>
  <c r="C141" i="1"/>
  <c r="C140" i="1"/>
  <c r="C132" i="1"/>
  <c r="C112" i="1"/>
  <c r="C97" i="1"/>
  <c r="C98" i="1"/>
  <c r="C93" i="1"/>
  <c r="B88" i="1"/>
  <c r="C87" i="1"/>
  <c r="C86" i="1"/>
  <c r="C73" i="1"/>
  <c r="B80" i="1"/>
  <c r="C65" i="1"/>
  <c r="C64" i="1"/>
  <c r="C61" i="1"/>
  <c r="C50" i="1"/>
  <c r="C49" i="1"/>
  <c r="C48" i="1"/>
  <c r="C47" i="1"/>
  <c r="B51" i="1"/>
  <c r="C80" i="1" l="1"/>
  <c r="C51" i="1"/>
  <c r="C26" i="1"/>
  <c r="C32" i="1"/>
  <c r="C31" i="1"/>
  <c r="C30" i="1"/>
  <c r="C29" i="1"/>
  <c r="C151" i="1" l="1"/>
  <c r="C134" i="1"/>
  <c r="C125" i="1"/>
  <c r="C122" i="1"/>
  <c r="C67" i="1"/>
  <c r="C22" i="1"/>
  <c r="B143" i="1" l="1"/>
  <c r="C135" i="1"/>
  <c r="C133" i="1"/>
  <c r="C131" i="1"/>
  <c r="B136" i="1"/>
  <c r="B153" i="1"/>
  <c r="B128" i="1" l="1"/>
  <c r="C128" i="1" s="1"/>
  <c r="B114" i="1"/>
  <c r="B70" i="1"/>
  <c r="B44" i="1"/>
  <c r="C15" i="1"/>
  <c r="C13" i="1"/>
  <c r="B17" i="1"/>
  <c r="E14" i="1" s="1"/>
  <c r="G17" i="1"/>
  <c r="G44" i="1"/>
  <c r="G70" i="1"/>
  <c r="C69" i="1" s="1"/>
  <c r="G88" i="1"/>
  <c r="C84" i="1" s="1"/>
  <c r="G103" i="1"/>
  <c r="C94" i="1" s="1"/>
  <c r="G114" i="1"/>
  <c r="G128" i="1"/>
  <c r="G136" i="1"/>
  <c r="G143" i="1"/>
  <c r="C142" i="1" s="1"/>
  <c r="G153" i="1"/>
  <c r="F157" i="1"/>
  <c r="D157" i="1"/>
  <c r="C155" i="1"/>
  <c r="C153" i="1"/>
  <c r="C143" i="1"/>
  <c r="C136" i="1"/>
  <c r="C109" i="1"/>
  <c r="C100" i="1"/>
  <c r="C14" i="1"/>
  <c r="C10" i="1"/>
  <c r="C44" i="1" l="1"/>
  <c r="E11" i="1"/>
  <c r="E15" i="1"/>
  <c r="E12" i="1"/>
  <c r="C11" i="1"/>
  <c r="E13" i="1"/>
  <c r="E10" i="1"/>
  <c r="C70" i="1"/>
  <c r="G157" i="1"/>
  <c r="G159" i="1" s="1"/>
  <c r="C43" i="1"/>
  <c r="C106" i="1"/>
  <c r="C120" i="1"/>
  <c r="C36" i="1"/>
  <c r="C95" i="1"/>
  <c r="C101" i="1"/>
  <c r="C123" i="1"/>
  <c r="C42" i="1"/>
  <c r="C127" i="1"/>
  <c r="C91" i="1"/>
  <c r="C102" i="1"/>
  <c r="C117" i="1"/>
  <c r="C92" i="1"/>
  <c r="C96" i="1"/>
  <c r="C119" i="1"/>
  <c r="C28" i="1"/>
  <c r="C139" i="1"/>
  <c r="C25" i="1"/>
  <c r="C38" i="1"/>
  <c r="C63" i="1"/>
  <c r="C85" i="1"/>
  <c r="C99" i="1"/>
  <c r="C118" i="1"/>
  <c r="C124" i="1"/>
  <c r="C146" i="1"/>
  <c r="C150" i="1"/>
  <c r="C68" i="1"/>
  <c r="C147" i="1"/>
  <c r="C152" i="1"/>
  <c r="C23" i="1"/>
  <c r="C40" i="1"/>
  <c r="C60" i="1"/>
  <c r="C121" i="1"/>
  <c r="C126" i="1"/>
  <c r="C149" i="1"/>
  <c r="C27" i="1"/>
  <c r="C37" i="1"/>
  <c r="C41" i="1"/>
  <c r="C59" i="1"/>
  <c r="C66" i="1"/>
  <c r="C24" i="1"/>
  <c r="C35" i="1"/>
  <c r="C39" i="1"/>
  <c r="C62" i="1"/>
  <c r="C108" i="1"/>
  <c r="E17" i="1" l="1"/>
  <c r="C83" i="1"/>
  <c r="C88" i="1" s="1"/>
  <c r="C12" i="1" l="1"/>
  <c r="C17" i="1" l="1"/>
  <c r="C21" i="1"/>
  <c r="B103" i="1"/>
  <c r="B157" i="1" s="1"/>
  <c r="E54" i="1" s="1"/>
  <c r="E55" i="1" s="1"/>
  <c r="C113" i="1"/>
  <c r="C114" i="1"/>
  <c r="C103" i="1" l="1"/>
  <c r="C157" i="1" s="1"/>
  <c r="B162" i="1" l="1"/>
  <c r="E34" i="1"/>
  <c r="E33" i="1"/>
  <c r="E107" i="1"/>
  <c r="E78" i="1"/>
  <c r="E74" i="1"/>
  <c r="C159" i="1"/>
  <c r="E75" i="1"/>
  <c r="E77" i="1"/>
  <c r="E76" i="1"/>
  <c r="E148" i="1"/>
  <c r="E132" i="1"/>
  <c r="E112" i="1"/>
  <c r="E93" i="1"/>
  <c r="E140" i="1"/>
  <c r="E98" i="1"/>
  <c r="E97" i="1"/>
  <c r="E141" i="1"/>
  <c r="E86" i="1"/>
  <c r="E87" i="1"/>
  <c r="E73" i="1"/>
  <c r="E79" i="1"/>
  <c r="E61" i="1"/>
  <c r="E64" i="1"/>
  <c r="E67" i="1"/>
  <c r="E65" i="1"/>
  <c r="E26" i="1"/>
  <c r="E29" i="1"/>
  <c r="E31" i="1"/>
  <c r="E32" i="1"/>
  <c r="E48" i="1"/>
  <c r="E47" i="1"/>
  <c r="E49" i="1"/>
  <c r="E30" i="1"/>
  <c r="E50" i="1"/>
  <c r="E134" i="1"/>
  <c r="E151" i="1"/>
  <c r="E122" i="1"/>
  <c r="E125" i="1"/>
  <c r="E60" i="1"/>
  <c r="E22" i="1"/>
  <c r="E39" i="1"/>
  <c r="E102" i="1"/>
  <c r="E42" i="1"/>
  <c r="E84" i="1"/>
  <c r="E142" i="1"/>
  <c r="E139" i="1"/>
  <c r="E25" i="1"/>
  <c r="E91" i="1"/>
  <c r="E43" i="1"/>
  <c r="E101" i="1"/>
  <c r="E23" i="1"/>
  <c r="B159" i="1"/>
  <c r="E83" i="1"/>
  <c r="E36" i="1"/>
  <c r="E41" i="1"/>
  <c r="E37" i="1"/>
  <c r="E96" i="1"/>
  <c r="E135" i="1"/>
  <c r="E131" i="1"/>
  <c r="E133" i="1"/>
  <c r="E108" i="1"/>
  <c r="E155" i="1"/>
  <c r="E149" i="1"/>
  <c r="E152" i="1"/>
  <c r="E147" i="1"/>
  <c r="E146" i="1"/>
  <c r="E150" i="1"/>
  <c r="E35" i="1"/>
  <c r="E68" i="1"/>
  <c r="E27" i="1"/>
  <c r="E21" i="1"/>
  <c r="E99" i="1"/>
  <c r="E69" i="1"/>
  <c r="E113" i="1"/>
  <c r="E85" i="1"/>
  <c r="E28" i="1"/>
  <c r="E94" i="1"/>
  <c r="E92" i="1"/>
  <c r="E24" i="1"/>
  <c r="E62" i="1"/>
  <c r="E38" i="1"/>
  <c r="E95" i="1"/>
  <c r="E66" i="1"/>
  <c r="E106" i="1"/>
  <c r="E109" i="1"/>
  <c r="E63" i="1"/>
  <c r="E59" i="1"/>
  <c r="E100" i="1"/>
  <c r="E40" i="1"/>
  <c r="E127" i="1"/>
  <c r="E123" i="1"/>
  <c r="E118" i="1"/>
  <c r="E121" i="1"/>
  <c r="E117" i="1"/>
  <c r="E124" i="1"/>
  <c r="E119" i="1"/>
  <c r="E126" i="1"/>
  <c r="E120" i="1"/>
  <c r="E114" i="1" l="1"/>
  <c r="E88" i="1"/>
  <c r="E80" i="1"/>
  <c r="E51" i="1"/>
  <c r="E143" i="1"/>
  <c r="E153" i="1"/>
  <c r="E136" i="1"/>
  <c r="E70" i="1"/>
  <c r="E44" i="1"/>
  <c r="E128" i="1"/>
  <c r="XFD80" i="1" l="1"/>
  <c r="E157" i="1"/>
  <c r="E103" i="1"/>
</calcChain>
</file>

<file path=xl/sharedStrings.xml><?xml version="1.0" encoding="utf-8"?>
<sst xmlns="http://schemas.openxmlformats.org/spreadsheetml/2006/main" count="146" uniqueCount="128">
  <si>
    <t>Martin Luther King, Jr. Education Center Academy</t>
  </si>
  <si>
    <t>Annual</t>
  </si>
  <si>
    <t>Monthly</t>
  </si>
  <si>
    <t>% of</t>
  </si>
  <si>
    <t>Budget</t>
  </si>
  <si>
    <t>Total</t>
  </si>
  <si>
    <t>Actual</t>
  </si>
  <si>
    <t>2013-2014</t>
  </si>
  <si>
    <t>Instructional Expenditures</t>
  </si>
  <si>
    <t>Teacher Salaries</t>
  </si>
  <si>
    <t>Student Activities</t>
  </si>
  <si>
    <t>Group Health &amp; Accident Insurance</t>
  </si>
  <si>
    <t>Contributions to Retirement</t>
  </si>
  <si>
    <t>Social Security (7.65%)</t>
  </si>
  <si>
    <t>Unemployment Insurance Agency</t>
  </si>
  <si>
    <t>Purchased Instruction Services</t>
  </si>
  <si>
    <t>Workshops and Conferences</t>
  </si>
  <si>
    <t>Copier Lease</t>
  </si>
  <si>
    <t>Computer Technology</t>
  </si>
  <si>
    <t>Teaching Supplies</t>
  </si>
  <si>
    <t>Textbooks</t>
  </si>
  <si>
    <t>Equipment  &amp; Furniture</t>
  </si>
  <si>
    <t>Child Care Benefit</t>
  </si>
  <si>
    <t>Total Instructional Expenditures</t>
  </si>
  <si>
    <t>Pupil Support Services</t>
  </si>
  <si>
    <t>Pupil Support Salaries</t>
  </si>
  <si>
    <t>Psychological Services</t>
  </si>
  <si>
    <t>Speech Pathology and Audio</t>
  </si>
  <si>
    <t>Instructional Support Services</t>
  </si>
  <si>
    <t>Improvement of Instruction</t>
  </si>
  <si>
    <t>General Administration</t>
  </si>
  <si>
    <t>Attorney Fees</t>
  </si>
  <si>
    <t>Audit Fees</t>
  </si>
  <si>
    <t>DPS Charter Fees</t>
  </si>
  <si>
    <t>Dues/Memberships</t>
  </si>
  <si>
    <t xml:space="preserve">  Total General Administration</t>
  </si>
  <si>
    <t>School Administration</t>
  </si>
  <si>
    <t>Administration Salaries</t>
  </si>
  <si>
    <t>Title II Professional Development</t>
  </si>
  <si>
    <t>Mail/Postage</t>
  </si>
  <si>
    <t>Advertising</t>
  </si>
  <si>
    <t>Office Supplies</t>
  </si>
  <si>
    <t xml:space="preserve">  Total School Administration</t>
  </si>
  <si>
    <t>Business Services</t>
  </si>
  <si>
    <t>Business Services Salaries</t>
  </si>
  <si>
    <t>Operation and Maintenance</t>
  </si>
  <si>
    <t>Purchased Custodial Services</t>
  </si>
  <si>
    <t>Telephone</t>
  </si>
  <si>
    <t>Board of Water</t>
  </si>
  <si>
    <t>Liability/Building Insurance</t>
  </si>
  <si>
    <t>Building Maintenance/Repair</t>
  </si>
  <si>
    <t>Lease of Building</t>
  </si>
  <si>
    <t>DTE Energy</t>
  </si>
  <si>
    <t>Custodial Supplies</t>
  </si>
  <si>
    <t>Security Services</t>
  </si>
  <si>
    <t>Pupil Transportation Services</t>
  </si>
  <si>
    <t>Central Support Services</t>
  </si>
  <si>
    <t>Food Services</t>
  </si>
  <si>
    <t>Food Services Salaries</t>
  </si>
  <si>
    <t>Food Service Equipment</t>
  </si>
  <si>
    <t>Community Services</t>
  </si>
  <si>
    <t>TOTAL EXPENDITURES</t>
  </si>
  <si>
    <t>Income (Loss)</t>
  </si>
  <si>
    <t>Fund Balance - Beginning</t>
  </si>
  <si>
    <t>Fund Balance - Ending</t>
  </si>
  <si>
    <t>Revenue</t>
  </si>
  <si>
    <t xml:space="preserve">   Total Revenue</t>
  </si>
  <si>
    <t>Revenue - Local Sources</t>
  </si>
  <si>
    <t>Revenue - State Sources</t>
  </si>
  <si>
    <t>Revenue - State Sources 31A</t>
  </si>
  <si>
    <t>Revenue - Federal Sources Special Ed IDEA</t>
  </si>
  <si>
    <t>Revenue - Federal Sources Title Funds</t>
  </si>
  <si>
    <t xml:space="preserve">  Total Food Services</t>
  </si>
  <si>
    <t xml:space="preserve">  Total Central Support Services</t>
  </si>
  <si>
    <t xml:space="preserve">  Total Pupil Transportation Services</t>
  </si>
  <si>
    <t xml:space="preserve">  Total Operation and Maintenance</t>
  </si>
  <si>
    <t xml:space="preserve">  Total Business Services</t>
  </si>
  <si>
    <t>Purchsed Vehicle Service</t>
  </si>
  <si>
    <t>Vehicle Insurance</t>
  </si>
  <si>
    <t>Vehicle Repair and Maintenance</t>
  </si>
  <si>
    <t>Central SS - Salaries</t>
  </si>
  <si>
    <t>Total Pupil Support Services</t>
  </si>
  <si>
    <t xml:space="preserve"> Substitute Teachers</t>
  </si>
  <si>
    <t>Occupational Therapy Services</t>
  </si>
  <si>
    <t>Special Ed Teacher Services</t>
  </si>
  <si>
    <t xml:space="preserve">  Social Work Services</t>
  </si>
  <si>
    <t xml:space="preserve"> Equipment Repair</t>
  </si>
  <si>
    <t xml:space="preserve"> Building Permits and Fees</t>
  </si>
  <si>
    <t xml:space="preserve"> Vehicle Fuel</t>
  </si>
  <si>
    <t xml:space="preserve"> Fees</t>
  </si>
  <si>
    <t xml:space="preserve">Revenue - Federal Sources NSLP/CACFP/Breakfast </t>
  </si>
  <si>
    <t>UAAL Rate Stabilization</t>
  </si>
  <si>
    <t xml:space="preserve"> Workmans Compensation</t>
  </si>
  <si>
    <t>Title I Part A Purchased Services</t>
  </si>
  <si>
    <t>Title I Part A Supplies &amp; Materials</t>
  </si>
  <si>
    <t>Title PBIS</t>
  </si>
  <si>
    <t xml:space="preserve"> Title I Part A Purchased Services</t>
  </si>
  <si>
    <t xml:space="preserve"> Title II Part A </t>
  </si>
  <si>
    <t>Title I Part A Salaries</t>
  </si>
  <si>
    <t>Title I Part A Benefits</t>
  </si>
  <si>
    <t xml:space="preserve"> Total  Added Needs</t>
  </si>
  <si>
    <t xml:space="preserve"> Added Needs</t>
  </si>
  <si>
    <t xml:space="preserve"> UAAL Rate Stabilization</t>
  </si>
  <si>
    <t xml:space="preserve"> Purchased Pupil Services</t>
  </si>
  <si>
    <t xml:space="preserve"> Title I Part A Salaries</t>
  </si>
  <si>
    <t xml:space="preserve"> Title I Part A Benefits</t>
  </si>
  <si>
    <t xml:space="preserve"> Dues/Memberships</t>
  </si>
  <si>
    <t>Purchased Management Services</t>
  </si>
  <si>
    <t>Vehicke License &amp; Registration</t>
  </si>
  <si>
    <t>UAAL Stabilization Rate</t>
  </si>
  <si>
    <t xml:space="preserve">  Fiscal Services</t>
  </si>
  <si>
    <t xml:space="preserve">  Business Support Services</t>
  </si>
  <si>
    <t xml:space="preserve">Projected Budget </t>
  </si>
  <si>
    <t xml:space="preserve">    Social Security</t>
  </si>
  <si>
    <t xml:space="preserve">     Health Insurance</t>
  </si>
  <si>
    <t xml:space="preserve">   Achievement Specialist</t>
  </si>
  <si>
    <t xml:space="preserve">   Title II Purchased Support Services</t>
  </si>
  <si>
    <t xml:space="preserve">   Retirement Contributions</t>
  </si>
  <si>
    <t>Recruitment</t>
  </si>
  <si>
    <t>2018-2019</t>
  </si>
  <si>
    <t xml:space="preserve">  31A Summer School</t>
  </si>
  <si>
    <t xml:space="preserve">  31A After School Tutoring</t>
  </si>
  <si>
    <t xml:space="preserve">  Computer Technology</t>
  </si>
  <si>
    <t xml:space="preserve">  Health Insurance</t>
  </si>
  <si>
    <t xml:space="preserve">  Purchased Services</t>
  </si>
  <si>
    <t>Compensatory Needs</t>
  </si>
  <si>
    <t>Title 1 Added Needs</t>
  </si>
  <si>
    <t>Total Compensatory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</si>
</sst>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b/>
      <u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u val="doubleAccounting"/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color theme="1"/>
      <name val="Arial"/>
      <family val="2"/>
    </font>
    <font>
      <u/>
      <sz val="8"/>
      <color theme="1"/>
      <name val="Arial"/>
      <family val="2"/>
    </font>
    <font>
      <b/>
      <u val="singleAccounting"/>
      <sz val="8"/>
      <color theme="1"/>
      <name val="Arial"/>
      <family val="2"/>
    </font>
    <font>
      <u val="singleAccounting"/>
      <sz val="8"/>
      <color indexed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39" fontId="3" fillId="0" borderId="0" xfId="0" applyNumberFormat="1" applyFont="1" applyFill="1" applyBorder="1" applyAlignment="1"/>
    <xf numFmtId="40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49" fontId="3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 wrapText="1"/>
    </xf>
    <xf numFmtId="40" fontId="3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40" fontId="6" fillId="0" borderId="0" xfId="0" applyNumberFormat="1" applyFont="1" applyFill="1" applyBorder="1" applyAlignment="1">
      <alignment horizontal="center"/>
    </xf>
    <xf numFmtId="40" fontId="7" fillId="0" borderId="0" xfId="1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9" fillId="0" borderId="0" xfId="0" applyNumberFormat="1" applyFont="1" applyFill="1" applyBorder="1"/>
    <xf numFmtId="40" fontId="4" fillId="0" borderId="0" xfId="0" applyNumberFormat="1" applyFont="1" applyFill="1" applyBorder="1"/>
    <xf numFmtId="40" fontId="10" fillId="0" borderId="0" xfId="1" applyNumberFormat="1" applyFont="1" applyFill="1" applyBorder="1"/>
    <xf numFmtId="43" fontId="4" fillId="0" borderId="0" xfId="1" applyFont="1" applyFill="1" applyBorder="1"/>
    <xf numFmtId="43" fontId="2" fillId="0" borderId="0" xfId="1" applyFont="1" applyFill="1" applyBorder="1"/>
    <xf numFmtId="43" fontId="10" fillId="0" borderId="0" xfId="1" applyFont="1" applyFill="1" applyBorder="1"/>
    <xf numFmtId="10" fontId="2" fillId="0" borderId="0" xfId="2" applyNumberFormat="1" applyFont="1" applyFill="1" applyBorder="1"/>
    <xf numFmtId="43" fontId="4" fillId="0" borderId="1" xfId="1" applyFont="1" applyFill="1" applyBorder="1"/>
    <xf numFmtId="43" fontId="2" fillId="0" borderId="1" xfId="1" applyFont="1" applyFill="1" applyBorder="1"/>
    <xf numFmtId="10" fontId="2" fillId="0" borderId="1" xfId="2" applyNumberFormat="1" applyFont="1" applyFill="1" applyBorder="1"/>
    <xf numFmtId="10" fontId="2" fillId="0" borderId="0" xfId="1" applyNumberFormat="1" applyFont="1" applyFill="1" applyBorder="1"/>
    <xf numFmtId="9" fontId="2" fillId="0" borderId="0" xfId="2" applyFont="1" applyFill="1" applyBorder="1"/>
    <xf numFmtId="43" fontId="5" fillId="0" borderId="0" xfId="1" applyFont="1" applyFill="1" applyBorder="1"/>
    <xf numFmtId="43" fontId="3" fillId="0" borderId="0" xfId="1" applyFont="1" applyFill="1" applyBorder="1"/>
    <xf numFmtId="9" fontId="5" fillId="0" borderId="0" xfId="2" applyFont="1" applyFill="1" applyBorder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43" fontId="11" fillId="0" borderId="0" xfId="0" applyNumberFormat="1" applyFont="1" applyFill="1" applyBorder="1"/>
    <xf numFmtId="10" fontId="5" fillId="0" borderId="0" xfId="2" applyNumberFormat="1" applyFont="1" applyFill="1" applyBorder="1"/>
    <xf numFmtId="43" fontId="2" fillId="2" borderId="0" xfId="1" applyFont="1" applyFill="1" applyBorder="1"/>
    <xf numFmtId="10" fontId="5" fillId="0" borderId="0" xfId="1" applyNumberFormat="1" applyFont="1" applyFill="1" applyBorder="1"/>
    <xf numFmtId="43" fontId="2" fillId="0" borderId="0" xfId="0" applyNumberFormat="1" applyFont="1" applyFill="1" applyBorder="1"/>
    <xf numFmtId="43" fontId="12" fillId="0" borderId="0" xfId="1" applyNumberFormat="1" applyFont="1" applyFill="1" applyBorder="1"/>
    <xf numFmtId="40" fontId="12" fillId="0" borderId="0" xfId="1" applyNumberFormat="1" applyFont="1" applyFill="1" applyBorder="1"/>
    <xf numFmtId="43" fontId="5" fillId="0" borderId="0" xfId="0" applyNumberFormat="1" applyFont="1" applyFill="1" applyBorder="1"/>
    <xf numFmtId="43" fontId="13" fillId="0" borderId="0" xfId="1" applyFont="1" applyFill="1" applyBorder="1"/>
    <xf numFmtId="43" fontId="14" fillId="0" borderId="0" xfId="1" applyFont="1" applyFill="1" applyBorder="1"/>
    <xf numFmtId="10" fontId="15" fillId="0" borderId="0" xfId="2" applyNumberFormat="1" applyFont="1" applyFill="1" applyBorder="1"/>
    <xf numFmtId="164" fontId="5" fillId="0" borderId="0" xfId="1" applyNumberFormat="1" applyFont="1" applyFill="1" applyBorder="1"/>
    <xf numFmtId="164" fontId="2" fillId="0" borderId="0" xfId="1" applyNumberFormat="1" applyFont="1" applyFill="1" applyBorder="1"/>
    <xf numFmtId="165" fontId="14" fillId="0" borderId="0" xfId="1" applyNumberFormat="1" applyFont="1" applyFill="1" applyBorder="1"/>
    <xf numFmtId="43" fontId="7" fillId="0" borderId="0" xfId="1" applyFont="1" applyFill="1" applyBorder="1"/>
    <xf numFmtId="43" fontId="16" fillId="0" borderId="0" xfId="1" applyFont="1" applyFill="1" applyBorder="1"/>
    <xf numFmtId="10" fontId="16" fillId="0" borderId="0" xfId="1" applyNumberFormat="1" applyFont="1" applyFill="1" applyBorder="1"/>
    <xf numFmtId="10" fontId="7" fillId="0" borderId="0" xfId="1" applyNumberFormat="1" applyFont="1" applyFill="1" applyBorder="1"/>
    <xf numFmtId="10" fontId="14" fillId="0" borderId="0" xfId="2" applyNumberFormat="1" applyFont="1" applyFill="1" applyBorder="1"/>
    <xf numFmtId="49" fontId="11" fillId="0" borderId="0" xfId="0" applyNumberFormat="1" applyFont="1"/>
    <xf numFmtId="49" fontId="9" fillId="0" borderId="0" xfId="0" applyNumberFormat="1" applyFont="1"/>
    <xf numFmtId="40" fontId="2" fillId="0" borderId="0" xfId="2" applyNumberFormat="1" applyFont="1" applyFill="1" applyBorder="1"/>
    <xf numFmtId="40" fontId="11" fillId="0" borderId="0" xfId="0" applyNumberFormat="1" applyFont="1"/>
    <xf numFmtId="40" fontId="3" fillId="0" borderId="0" xfId="1" applyNumberFormat="1" applyFont="1" applyFill="1" applyBorder="1"/>
    <xf numFmtId="40" fontId="15" fillId="0" borderId="0" xfId="2" applyNumberFormat="1" applyFont="1" applyFill="1" applyBorder="1"/>
    <xf numFmtId="10" fontId="2" fillId="0" borderId="0" xfId="0" applyNumberFormat="1" applyFont="1" applyFill="1" applyBorder="1"/>
    <xf numFmtId="10" fontId="2" fillId="0" borderId="1" xfId="0" applyNumberFormat="1" applyFont="1" applyFill="1" applyBorder="1"/>
    <xf numFmtId="43" fontId="15" fillId="0" borderId="0" xfId="1" applyFont="1" applyFill="1" applyBorder="1"/>
    <xf numFmtId="43" fontId="17" fillId="0" borderId="0" xfId="1" applyFont="1" applyFill="1" applyBorder="1"/>
    <xf numFmtId="10" fontId="14" fillId="0" borderId="0" xfId="1" applyNumberFormat="1" applyFont="1" applyFill="1" applyBorder="1"/>
    <xf numFmtId="43" fontId="5" fillId="0" borderId="0" xfId="0" applyNumberFormat="1" applyFont="1"/>
    <xf numFmtId="40" fontId="18" fillId="0" borderId="0" xfId="1" applyNumberFormat="1" applyFont="1" applyFill="1" applyBorder="1"/>
    <xf numFmtId="40" fontId="6" fillId="0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9"/>
  <sheetViews>
    <sheetView tabSelected="1" topLeftCell="A106" workbookViewId="0">
      <selection activeCell="C159" sqref="C159"/>
    </sheetView>
  </sheetViews>
  <sheetFormatPr defaultColWidth="9.21875" defaultRowHeight="10.199999999999999" x14ac:dyDescent="0.2"/>
  <cols>
    <col min="1" max="1" width="40.77734375" style="1" customWidth="1"/>
    <col min="2" max="2" width="12.77734375" style="1" customWidth="1"/>
    <col min="3" max="3" width="12.77734375" style="4" customWidth="1"/>
    <col min="4" max="4" width="1.77734375" style="1" customWidth="1"/>
    <col min="5" max="5" width="9.77734375" style="1" bestFit="1" customWidth="1"/>
    <col min="6" max="6" width="4.77734375" style="1" hidden="1" customWidth="1"/>
    <col min="7" max="7" width="11.21875" style="1" hidden="1" customWidth="1"/>
    <col min="8" max="16384" width="9.21875" style="1"/>
  </cols>
  <sheetData>
    <row r="1" spans="1:7" x14ac:dyDescent="0.2">
      <c r="A1" s="2" t="s">
        <v>0</v>
      </c>
      <c r="B1" s="3"/>
      <c r="D1" s="3"/>
    </row>
    <row r="2" spans="1:7" x14ac:dyDescent="0.2">
      <c r="A2" s="2" t="s">
        <v>112</v>
      </c>
    </row>
    <row r="3" spans="1:7" x14ac:dyDescent="0.2">
      <c r="A3" s="2" t="s">
        <v>119</v>
      </c>
      <c r="B3" s="5"/>
      <c r="D3" s="5"/>
    </row>
    <row r="4" spans="1:7" x14ac:dyDescent="0.2">
      <c r="A4" s="6"/>
      <c r="B4" s="5"/>
      <c r="D4" s="7"/>
    </row>
    <row r="5" spans="1:7" x14ac:dyDescent="0.2">
      <c r="A5" s="6"/>
      <c r="B5" s="8"/>
      <c r="C5" s="8"/>
      <c r="D5" s="8"/>
    </row>
    <row r="6" spans="1:7" ht="14.25" customHeight="1" x14ac:dyDescent="0.2">
      <c r="A6" s="6"/>
      <c r="B6" s="9" t="s">
        <v>1</v>
      </c>
      <c r="C6" s="10" t="s">
        <v>2</v>
      </c>
      <c r="D6" s="9"/>
      <c r="E6" s="11" t="s">
        <v>3</v>
      </c>
    </row>
    <row r="7" spans="1:7" ht="12" x14ac:dyDescent="0.35">
      <c r="A7" s="12"/>
      <c r="B7" s="13" t="s">
        <v>4</v>
      </c>
      <c r="C7" s="14" t="s">
        <v>4</v>
      </c>
      <c r="D7" s="15"/>
      <c r="E7" s="16" t="s">
        <v>5</v>
      </c>
      <c r="G7" s="16" t="s">
        <v>6</v>
      </c>
    </row>
    <row r="8" spans="1:7" hidden="1" x14ac:dyDescent="0.2">
      <c r="A8" s="17"/>
      <c r="B8" s="68" t="s">
        <v>7</v>
      </c>
      <c r="C8" s="68"/>
      <c r="D8" s="68"/>
    </row>
    <row r="9" spans="1:7" ht="12" customHeight="1" x14ac:dyDescent="0.2">
      <c r="A9" s="36" t="s">
        <v>65</v>
      </c>
      <c r="B9" s="20"/>
      <c r="D9" s="21"/>
    </row>
    <row r="10" spans="1:7" ht="12" customHeight="1" x14ac:dyDescent="0.2">
      <c r="A10" s="19" t="s">
        <v>67</v>
      </c>
      <c r="B10" s="22">
        <v>30000</v>
      </c>
      <c r="C10" s="23">
        <f t="shared" ref="C10:C17" si="0">B10/10</f>
        <v>3000</v>
      </c>
      <c r="D10" s="24"/>
      <c r="E10" s="29">
        <f>B10/B17</f>
        <v>7.2326723649613423E-3</v>
      </c>
      <c r="F10" s="23"/>
      <c r="G10" s="23">
        <v>1951.72</v>
      </c>
    </row>
    <row r="11" spans="1:7" ht="12" customHeight="1" x14ac:dyDescent="0.2">
      <c r="A11" s="19" t="s">
        <v>68</v>
      </c>
      <c r="B11" s="22">
        <f>3698344.46-296128.55</f>
        <v>3402215.91</v>
      </c>
      <c r="C11" s="23">
        <f>B11/10</f>
        <v>340221.59100000001</v>
      </c>
      <c r="D11" s="24"/>
      <c r="E11" s="29">
        <f>B11/B17</f>
        <v>0.82023709972962688</v>
      </c>
      <c r="F11" s="23"/>
      <c r="G11" s="23"/>
    </row>
    <row r="12" spans="1:7" ht="12" customHeight="1" x14ac:dyDescent="0.2">
      <c r="A12" s="19" t="s">
        <v>69</v>
      </c>
      <c r="B12" s="22">
        <v>296128.55</v>
      </c>
      <c r="C12" s="23">
        <f t="shared" ref="C12" si="1">+B12/10</f>
        <v>29612.855</v>
      </c>
      <c r="D12" s="24"/>
      <c r="E12" s="25">
        <f>B12/B17</f>
        <v>7.1393359335369097E-2</v>
      </c>
      <c r="F12" s="23"/>
      <c r="G12" s="23">
        <v>48280.28</v>
      </c>
    </row>
    <row r="13" spans="1:7" ht="12" customHeight="1" x14ac:dyDescent="0.2">
      <c r="A13" s="19" t="s">
        <v>90</v>
      </c>
      <c r="B13" s="22">
        <v>150000</v>
      </c>
      <c r="C13" s="23">
        <f>B13/10</f>
        <v>15000</v>
      </c>
      <c r="D13" s="24"/>
      <c r="E13" s="25">
        <f>B13/B17</f>
        <v>3.6163361824806707E-2</v>
      </c>
      <c r="F13" s="23"/>
      <c r="G13" s="23"/>
    </row>
    <row r="14" spans="1:7" ht="12" customHeight="1" x14ac:dyDescent="0.2">
      <c r="A14" s="19" t="s">
        <v>70</v>
      </c>
      <c r="B14" s="22">
        <v>16158</v>
      </c>
      <c r="C14" s="23">
        <f>+B14/10</f>
        <v>1615.8</v>
      </c>
      <c r="D14" s="24"/>
      <c r="E14" s="29">
        <f>B14/B17</f>
        <v>3.8955173357681787E-3</v>
      </c>
      <c r="F14" s="23"/>
      <c r="G14" s="23">
        <v>0</v>
      </c>
    </row>
    <row r="15" spans="1:7" ht="12" customHeight="1" x14ac:dyDescent="0.35">
      <c r="A15" s="19" t="s">
        <v>71</v>
      </c>
      <c r="B15" s="44">
        <f>227644+35936-10000-238</f>
        <v>253342</v>
      </c>
      <c r="C15" s="45">
        <f>B15/10</f>
        <v>25334.2</v>
      </c>
      <c r="D15" s="64"/>
      <c r="E15" s="65">
        <f>B15/B17</f>
        <v>6.1077989409467875E-2</v>
      </c>
      <c r="F15" s="23"/>
      <c r="G15" s="23"/>
    </row>
    <row r="16" spans="1:7" ht="12" customHeight="1" x14ac:dyDescent="0.2">
      <c r="A16" s="19"/>
      <c r="B16" s="22"/>
      <c r="C16" s="23"/>
      <c r="D16" s="24"/>
      <c r="E16" s="25"/>
      <c r="F16" s="27"/>
      <c r="G16" s="27"/>
    </row>
    <row r="17" spans="1:7" ht="12" customHeight="1" x14ac:dyDescent="0.2">
      <c r="A17" s="36" t="s">
        <v>66</v>
      </c>
      <c r="B17" s="32">
        <f>SUM(B10:B16)</f>
        <v>4147844.46</v>
      </c>
      <c r="C17" s="31">
        <f t="shared" si="0"/>
        <v>414784.446</v>
      </c>
      <c r="D17" s="32"/>
      <c r="E17" s="33">
        <f>SUM(E10:E16)</f>
        <v>1.0000000000000002</v>
      </c>
      <c r="F17" s="31">
        <v>0</v>
      </c>
      <c r="G17" s="32" t="e">
        <f>+G10+#REF!+#REF!+G16+G14</f>
        <v>#REF!</v>
      </c>
    </row>
    <row r="18" spans="1:7" ht="12" customHeight="1" x14ac:dyDescent="0.2">
      <c r="A18" s="19"/>
      <c r="B18" s="22"/>
      <c r="C18" s="23"/>
      <c r="D18" s="22"/>
      <c r="E18" s="30"/>
      <c r="F18" s="23"/>
      <c r="G18" s="23"/>
    </row>
    <row r="19" spans="1:7" ht="12" customHeight="1" x14ac:dyDescent="0.2">
      <c r="A19" s="34"/>
      <c r="B19" s="22"/>
      <c r="C19" s="23"/>
      <c r="D19" s="22"/>
      <c r="E19" s="30"/>
      <c r="F19" s="23"/>
      <c r="G19" s="23"/>
    </row>
    <row r="20" spans="1:7" ht="12" customHeight="1" x14ac:dyDescent="0.2">
      <c r="A20" s="35" t="s">
        <v>8</v>
      </c>
      <c r="B20" s="22"/>
      <c r="C20" s="23"/>
      <c r="D20" s="24"/>
      <c r="E20" s="30"/>
      <c r="F20" s="23"/>
      <c r="G20" s="23"/>
    </row>
    <row r="21" spans="1:7" ht="12" customHeight="1" x14ac:dyDescent="0.2">
      <c r="A21" s="19" t="s">
        <v>9</v>
      </c>
      <c r="B21" s="22">
        <v>1300000</v>
      </c>
      <c r="C21" s="23">
        <f t="shared" ref="C21:C44" si="2">B21/10</f>
        <v>130000</v>
      </c>
      <c r="D21" s="22"/>
      <c r="E21" s="25">
        <f>B21/B157</f>
        <v>0.33628059563312485</v>
      </c>
      <c r="F21" s="23"/>
      <c r="G21" s="23">
        <v>511615.33</v>
      </c>
    </row>
    <row r="22" spans="1:7" ht="12" customHeight="1" x14ac:dyDescent="0.2">
      <c r="A22" s="19" t="s">
        <v>82</v>
      </c>
      <c r="B22" s="22">
        <v>10000</v>
      </c>
      <c r="C22" s="23">
        <f>B22/10</f>
        <v>1000</v>
      </c>
      <c r="D22" s="22"/>
      <c r="E22" s="25">
        <f>B22/B157</f>
        <v>2.5867738125624987E-3</v>
      </c>
      <c r="F22" s="23"/>
      <c r="G22" s="23"/>
    </row>
    <row r="23" spans="1:7" ht="12" customHeight="1" x14ac:dyDescent="0.2">
      <c r="A23" s="19" t="s">
        <v>10</v>
      </c>
      <c r="B23" s="22">
        <v>3000</v>
      </c>
      <c r="C23" s="23">
        <f t="shared" si="2"/>
        <v>300</v>
      </c>
      <c r="D23" s="22"/>
      <c r="E23" s="25">
        <f>B23/B157</f>
        <v>7.7603214376874969E-4</v>
      </c>
      <c r="F23" s="23"/>
      <c r="G23" s="23">
        <v>6488.56</v>
      </c>
    </row>
    <row r="24" spans="1:7" ht="12" customHeight="1" x14ac:dyDescent="0.2">
      <c r="A24" s="19" t="s">
        <v>11</v>
      </c>
      <c r="B24" s="22">
        <v>90000</v>
      </c>
      <c r="C24" s="23">
        <f t="shared" si="2"/>
        <v>9000</v>
      </c>
      <c r="D24" s="22"/>
      <c r="E24" s="25">
        <f>B24/B157</f>
        <v>2.328096431306249E-2</v>
      </c>
      <c r="F24" s="23"/>
      <c r="G24" s="23">
        <v>44156.1</v>
      </c>
    </row>
    <row r="25" spans="1:7" ht="12" customHeight="1" x14ac:dyDescent="0.2">
      <c r="A25" s="19" t="s">
        <v>12</v>
      </c>
      <c r="B25" s="22">
        <f>375000-42153.17</f>
        <v>332846.83</v>
      </c>
      <c r="C25" s="23">
        <f t="shared" si="2"/>
        <v>33284.683000000005</v>
      </c>
      <c r="D25" s="22"/>
      <c r="E25" s="25">
        <f>B25/B157</f>
        <v>8.60999463438442E-2</v>
      </c>
      <c r="F25" s="23"/>
      <c r="G25" s="23">
        <v>130800.42</v>
      </c>
    </row>
    <row r="26" spans="1:7" ht="12" hidden="1" customHeight="1" x14ac:dyDescent="0.2">
      <c r="A26" s="19" t="s">
        <v>91</v>
      </c>
      <c r="B26" s="22">
        <v>0</v>
      </c>
      <c r="C26" s="23">
        <f t="shared" si="2"/>
        <v>0</v>
      </c>
      <c r="D26" s="22"/>
      <c r="E26" s="25">
        <f>B26/B157</f>
        <v>0</v>
      </c>
      <c r="F26" s="23"/>
      <c r="G26" s="23"/>
    </row>
    <row r="27" spans="1:7" ht="12" customHeight="1" x14ac:dyDescent="0.2">
      <c r="A27" s="19" t="s">
        <v>13</v>
      </c>
      <c r="B27" s="22">
        <v>85000</v>
      </c>
      <c r="C27" s="23">
        <f t="shared" si="2"/>
        <v>8500</v>
      </c>
      <c r="D27" s="22"/>
      <c r="E27" s="25">
        <f>B27/B157</f>
        <v>2.1987577406781242E-2</v>
      </c>
      <c r="F27" s="23"/>
      <c r="G27" s="23">
        <v>37100</v>
      </c>
    </row>
    <row r="28" spans="1:7" ht="12" customHeight="1" x14ac:dyDescent="0.2">
      <c r="A28" s="19" t="s">
        <v>14</v>
      </c>
      <c r="B28" s="22">
        <v>11500</v>
      </c>
      <c r="C28" s="23">
        <f t="shared" si="2"/>
        <v>1150</v>
      </c>
      <c r="D28" s="22"/>
      <c r="E28" s="25">
        <f>B28/B157</f>
        <v>2.9747898844468736E-3</v>
      </c>
      <c r="F28" s="23"/>
      <c r="G28" s="23">
        <v>8024</v>
      </c>
    </row>
    <row r="29" spans="1:7" ht="12" hidden="1" customHeight="1" x14ac:dyDescent="0.2">
      <c r="A29" s="19" t="s">
        <v>95</v>
      </c>
      <c r="B29" s="22">
        <v>0</v>
      </c>
      <c r="C29" s="23">
        <f t="shared" si="2"/>
        <v>0</v>
      </c>
      <c r="D29" s="22"/>
      <c r="E29" s="25">
        <f>B29/B157</f>
        <v>0</v>
      </c>
      <c r="F29" s="23"/>
      <c r="G29" s="23"/>
    </row>
    <row r="30" spans="1:7" ht="12" hidden="1" customHeight="1" x14ac:dyDescent="0.2">
      <c r="A30" s="56" t="s">
        <v>96</v>
      </c>
      <c r="B30" s="22">
        <v>0</v>
      </c>
      <c r="C30" s="23">
        <f t="shared" si="2"/>
        <v>0</v>
      </c>
      <c r="D30" s="22"/>
      <c r="E30" s="25">
        <f>B30/B157</f>
        <v>0</v>
      </c>
      <c r="F30" s="23"/>
      <c r="G30" s="23"/>
    </row>
    <row r="31" spans="1:7" ht="12" customHeight="1" x14ac:dyDescent="0.2">
      <c r="A31" s="56" t="s">
        <v>120</v>
      </c>
      <c r="B31" s="22">
        <v>35000</v>
      </c>
      <c r="C31" s="23">
        <f t="shared" si="2"/>
        <v>3500</v>
      </c>
      <c r="D31" s="22"/>
      <c r="E31" s="25">
        <f>B31/B157</f>
        <v>9.0537083439687464E-3</v>
      </c>
      <c r="F31" s="23"/>
      <c r="G31" s="23"/>
    </row>
    <row r="32" spans="1:7" ht="12" hidden="1" customHeight="1" x14ac:dyDescent="0.2">
      <c r="A32" s="56" t="s">
        <v>97</v>
      </c>
      <c r="B32" s="22">
        <v>0</v>
      </c>
      <c r="C32" s="23">
        <f t="shared" si="2"/>
        <v>0</v>
      </c>
      <c r="D32" s="22"/>
      <c r="E32" s="25">
        <f>B32/B157</f>
        <v>0</v>
      </c>
      <c r="F32" s="23"/>
      <c r="G32" s="23"/>
    </row>
    <row r="33" spans="1:7" ht="12" customHeight="1" x14ac:dyDescent="0.2">
      <c r="A33" s="56" t="s">
        <v>121</v>
      </c>
      <c r="B33" s="22">
        <v>3000</v>
      </c>
      <c r="C33" s="23">
        <f t="shared" si="2"/>
        <v>300</v>
      </c>
      <c r="D33" s="22"/>
      <c r="E33" s="25">
        <f>B33/B157</f>
        <v>7.7603214376874969E-4</v>
      </c>
      <c r="F33" s="23"/>
      <c r="G33" s="23"/>
    </row>
    <row r="34" spans="1:7" ht="12" customHeight="1" x14ac:dyDescent="0.2">
      <c r="A34" s="56" t="s">
        <v>122</v>
      </c>
      <c r="B34" s="22">
        <v>50000</v>
      </c>
      <c r="C34" s="23">
        <f t="shared" si="2"/>
        <v>5000</v>
      </c>
      <c r="D34" s="22"/>
      <c r="E34" s="25">
        <f>B34/B157</f>
        <v>1.2933869062812494E-2</v>
      </c>
      <c r="F34" s="23"/>
      <c r="G34" s="23"/>
    </row>
    <row r="35" spans="1:7" ht="12" customHeight="1" x14ac:dyDescent="0.2">
      <c r="A35" s="19" t="s">
        <v>15</v>
      </c>
      <c r="B35" s="22">
        <v>25000</v>
      </c>
      <c r="C35" s="23">
        <f t="shared" si="2"/>
        <v>2500</v>
      </c>
      <c r="D35" s="22"/>
      <c r="E35" s="25">
        <f>B35/B157</f>
        <v>6.4669345314062468E-3</v>
      </c>
      <c r="F35" s="23"/>
      <c r="G35" s="23">
        <v>12757</v>
      </c>
    </row>
    <row r="36" spans="1:7" ht="12" customHeight="1" x14ac:dyDescent="0.2">
      <c r="A36" s="19" t="s">
        <v>16</v>
      </c>
      <c r="B36" s="22">
        <v>1000</v>
      </c>
      <c r="C36" s="23">
        <f t="shared" si="2"/>
        <v>100</v>
      </c>
      <c r="D36" s="22"/>
      <c r="E36" s="25">
        <f>B36/B157</f>
        <v>2.586773812562499E-4</v>
      </c>
      <c r="F36" s="23"/>
      <c r="G36" s="23">
        <v>150</v>
      </c>
    </row>
    <row r="37" spans="1:7" ht="12" hidden="1" customHeight="1" x14ac:dyDescent="0.2">
      <c r="A37" s="19" t="s">
        <v>92</v>
      </c>
      <c r="B37" s="22">
        <v>0</v>
      </c>
      <c r="C37" s="23">
        <f t="shared" si="2"/>
        <v>0</v>
      </c>
      <c r="D37" s="22"/>
      <c r="E37" s="25">
        <f>B37/B157</f>
        <v>0</v>
      </c>
      <c r="F37" s="23"/>
      <c r="G37" s="23">
        <v>978.94</v>
      </c>
    </row>
    <row r="38" spans="1:7" ht="12" customHeight="1" x14ac:dyDescent="0.2">
      <c r="A38" s="19" t="s">
        <v>17</v>
      </c>
      <c r="B38" s="22">
        <v>3000</v>
      </c>
      <c r="C38" s="23">
        <f t="shared" si="2"/>
        <v>300</v>
      </c>
      <c r="D38" s="22"/>
      <c r="E38" s="25">
        <f>B38/B157</f>
        <v>7.7603214376874969E-4</v>
      </c>
      <c r="F38" s="23"/>
      <c r="G38" s="23">
        <v>2000</v>
      </c>
    </row>
    <row r="39" spans="1:7" ht="12" hidden="1" customHeight="1" x14ac:dyDescent="0.2">
      <c r="A39" s="19" t="s">
        <v>18</v>
      </c>
      <c r="B39" s="22">
        <v>0</v>
      </c>
      <c r="C39" s="23">
        <f t="shared" si="2"/>
        <v>0</v>
      </c>
      <c r="D39" s="22"/>
      <c r="E39" s="25">
        <f>B39/B157</f>
        <v>0</v>
      </c>
      <c r="F39" s="23"/>
      <c r="G39" s="23">
        <v>13708.97</v>
      </c>
    </row>
    <row r="40" spans="1:7" ht="12" customHeight="1" x14ac:dyDescent="0.2">
      <c r="A40" s="19" t="s">
        <v>19</v>
      </c>
      <c r="B40" s="22">
        <v>25000</v>
      </c>
      <c r="C40" s="23">
        <f t="shared" si="2"/>
        <v>2500</v>
      </c>
      <c r="D40" s="24"/>
      <c r="E40" s="25">
        <f>B40/B157</f>
        <v>6.4669345314062468E-3</v>
      </c>
      <c r="F40" s="23"/>
      <c r="G40" s="23">
        <v>19487.2</v>
      </c>
    </row>
    <row r="41" spans="1:7" ht="12" customHeight="1" x14ac:dyDescent="0.2">
      <c r="A41" s="19" t="s">
        <v>20</v>
      </c>
      <c r="B41" s="22">
        <v>40000</v>
      </c>
      <c r="C41" s="23">
        <f t="shared" si="2"/>
        <v>4000</v>
      </c>
      <c r="D41" s="22"/>
      <c r="E41" s="25">
        <f>B41/B157</f>
        <v>1.0347095250249995E-2</v>
      </c>
      <c r="F41" s="23"/>
      <c r="G41" s="23">
        <v>63590.09</v>
      </c>
    </row>
    <row r="42" spans="1:7" ht="12" customHeight="1" x14ac:dyDescent="0.35">
      <c r="A42" s="19" t="s">
        <v>21</v>
      </c>
      <c r="B42" s="44">
        <v>5000</v>
      </c>
      <c r="C42" s="45">
        <f t="shared" si="2"/>
        <v>500</v>
      </c>
      <c r="D42" s="22"/>
      <c r="E42" s="46">
        <f>B42/B157</f>
        <v>1.2933869062812494E-3</v>
      </c>
      <c r="F42" s="23"/>
      <c r="G42" s="23">
        <v>446</v>
      </c>
    </row>
    <row r="43" spans="1:7" ht="12" hidden="1" customHeight="1" x14ac:dyDescent="0.35">
      <c r="A43" s="19" t="s">
        <v>22</v>
      </c>
      <c r="B43" s="44">
        <v>0</v>
      </c>
      <c r="C43" s="45">
        <f t="shared" si="2"/>
        <v>0</v>
      </c>
      <c r="D43" s="44"/>
      <c r="E43" s="54">
        <f>B43/B157</f>
        <v>0</v>
      </c>
      <c r="F43" s="23"/>
      <c r="G43" s="27">
        <v>3820.5</v>
      </c>
    </row>
    <row r="44" spans="1:7" s="18" customFormat="1" ht="12" customHeight="1" x14ac:dyDescent="0.2">
      <c r="A44" s="36" t="s">
        <v>23</v>
      </c>
      <c r="B44" s="32">
        <f>SUM(B21:B43)</f>
        <v>2019346.83</v>
      </c>
      <c r="C44" s="31">
        <f t="shared" si="2"/>
        <v>201934.68300000002</v>
      </c>
      <c r="D44" s="32"/>
      <c r="E44" s="37">
        <f>SUM(E21:E43)</f>
        <v>0.52235934983250976</v>
      </c>
      <c r="F44" s="31"/>
      <c r="G44" s="31">
        <f>SUM(G21:G43)</f>
        <v>855123.10999999987</v>
      </c>
    </row>
    <row r="45" spans="1:7" s="18" customFormat="1" ht="12" customHeight="1" x14ac:dyDescent="0.2">
      <c r="A45" s="36"/>
      <c r="B45" s="32"/>
      <c r="C45" s="31"/>
      <c r="D45" s="32"/>
      <c r="E45" s="37"/>
      <c r="F45" s="31"/>
      <c r="G45" s="31"/>
    </row>
    <row r="46" spans="1:7" s="18" customFormat="1" ht="12" hidden="1" customHeight="1" x14ac:dyDescent="0.2">
      <c r="A46" s="55" t="s">
        <v>101</v>
      </c>
      <c r="B46" s="55"/>
      <c r="C46" s="55"/>
      <c r="D46" s="55"/>
      <c r="E46" s="37"/>
      <c r="F46" s="31"/>
      <c r="G46" s="31"/>
    </row>
    <row r="47" spans="1:7" s="18" customFormat="1" ht="12" hidden="1" customHeight="1" x14ac:dyDescent="0.2">
      <c r="A47" s="56" t="s">
        <v>98</v>
      </c>
      <c r="B47" s="60">
        <v>0</v>
      </c>
      <c r="C47" s="63">
        <f t="shared" ref="C47:C50" si="3">B47/10</f>
        <v>0</v>
      </c>
      <c r="E47" s="61">
        <f>B47/B157</f>
        <v>0</v>
      </c>
      <c r="F47" s="31"/>
      <c r="G47" s="31"/>
    </row>
    <row r="48" spans="1:7" s="18" customFormat="1" ht="12" hidden="1" customHeight="1" x14ac:dyDescent="0.2">
      <c r="A48" s="56" t="s">
        <v>99</v>
      </c>
      <c r="B48" s="57">
        <v>0</v>
      </c>
      <c r="C48" s="23">
        <f t="shared" si="3"/>
        <v>0</v>
      </c>
      <c r="E48" s="61">
        <f>B48/B157</f>
        <v>0</v>
      </c>
      <c r="F48" s="31"/>
      <c r="G48" s="31"/>
    </row>
    <row r="49" spans="1:7" s="18" customFormat="1" ht="12" hidden="1" customHeight="1" x14ac:dyDescent="0.2">
      <c r="A49" s="56" t="s">
        <v>93</v>
      </c>
      <c r="B49" s="57">
        <v>0</v>
      </c>
      <c r="C49" s="23">
        <f t="shared" si="3"/>
        <v>0</v>
      </c>
      <c r="E49" s="61">
        <f>B49/B157</f>
        <v>0</v>
      </c>
      <c r="F49" s="31"/>
      <c r="G49" s="31"/>
    </row>
    <row r="50" spans="1:7" s="18" customFormat="1" ht="12" hidden="1" customHeight="1" x14ac:dyDescent="0.2">
      <c r="A50" s="56" t="s">
        <v>94</v>
      </c>
      <c r="B50" s="60">
        <v>0</v>
      </c>
      <c r="C50" s="63">
        <f t="shared" si="3"/>
        <v>0</v>
      </c>
      <c r="E50" s="62">
        <f>B50/B157</f>
        <v>0</v>
      </c>
      <c r="F50" s="31"/>
      <c r="G50" s="31"/>
    </row>
    <row r="51" spans="1:7" s="18" customFormat="1" ht="12" hidden="1" customHeight="1" x14ac:dyDescent="0.2">
      <c r="A51" s="55" t="s">
        <v>100</v>
      </c>
      <c r="B51" s="58">
        <f>SUM(B47:B50)</f>
        <v>0</v>
      </c>
      <c r="C51" s="58">
        <f>SUM(C47:C50)</f>
        <v>0</v>
      </c>
      <c r="D51" s="55"/>
      <c r="E51" s="37">
        <f>SUM(E47:E50)</f>
        <v>0</v>
      </c>
      <c r="F51" s="31"/>
      <c r="G51" s="31"/>
    </row>
    <row r="52" spans="1:7" s="18" customFormat="1" ht="12" hidden="1" customHeight="1" x14ac:dyDescent="0.2">
      <c r="A52" s="36"/>
      <c r="B52" s="59"/>
      <c r="C52" s="31"/>
      <c r="D52" s="32"/>
      <c r="E52" s="37"/>
      <c r="F52" s="31"/>
      <c r="G52" s="31"/>
    </row>
    <row r="53" spans="1:7" s="18" customFormat="1" ht="12" customHeight="1" x14ac:dyDescent="0.2">
      <c r="A53" s="36" t="s">
        <v>125</v>
      </c>
      <c r="B53" s="59"/>
      <c r="C53" s="31"/>
      <c r="D53" s="32"/>
      <c r="E53" s="37"/>
      <c r="F53" s="31"/>
      <c r="G53" s="31"/>
    </row>
    <row r="54" spans="1:7" s="18" customFormat="1" ht="12" customHeight="1" x14ac:dyDescent="0.35">
      <c r="A54" s="19" t="s">
        <v>126</v>
      </c>
      <c r="B54" s="67">
        <f>169981.76</f>
        <v>169981.76</v>
      </c>
      <c r="C54" s="45">
        <f>B54/10</f>
        <v>16998.175999999999</v>
      </c>
      <c r="D54" s="32"/>
      <c r="E54" s="46">
        <f>C54/B157</f>
        <v>4.397043653812837E-3</v>
      </c>
      <c r="F54" s="31"/>
      <c r="G54" s="31"/>
    </row>
    <row r="55" spans="1:7" s="18" customFormat="1" ht="12" customHeight="1" x14ac:dyDescent="0.2">
      <c r="A55" s="36" t="s">
        <v>127</v>
      </c>
      <c r="B55" s="59">
        <f>B54</f>
        <v>169981.76</v>
      </c>
      <c r="C55" s="31">
        <f>C54</f>
        <v>16998.175999999999</v>
      </c>
      <c r="D55" s="32"/>
      <c r="E55" s="37">
        <f>E54</f>
        <v>4.397043653812837E-3</v>
      </c>
      <c r="F55" s="31"/>
      <c r="G55" s="31"/>
    </row>
    <row r="56" spans="1:7" s="18" customFormat="1" ht="12" customHeight="1" x14ac:dyDescent="0.2">
      <c r="A56" s="36"/>
      <c r="B56" s="59"/>
      <c r="C56" s="31"/>
      <c r="D56" s="32"/>
      <c r="E56" s="37"/>
      <c r="F56" s="31"/>
      <c r="G56" s="31"/>
    </row>
    <row r="57" spans="1:7" ht="12" customHeight="1" x14ac:dyDescent="0.2">
      <c r="A57" s="19"/>
      <c r="B57" s="22"/>
      <c r="C57" s="23"/>
      <c r="D57" s="24"/>
      <c r="E57" s="30"/>
      <c r="F57" s="23"/>
      <c r="G57" s="23"/>
    </row>
    <row r="58" spans="1:7" ht="12" customHeight="1" x14ac:dyDescent="0.2">
      <c r="A58" s="36" t="s">
        <v>24</v>
      </c>
      <c r="B58" s="22"/>
      <c r="C58" s="23"/>
      <c r="D58" s="22"/>
      <c r="E58" s="30"/>
      <c r="F58" s="23"/>
      <c r="G58" s="23"/>
    </row>
    <row r="59" spans="1:7" ht="12" hidden="1" customHeight="1" x14ac:dyDescent="0.2">
      <c r="A59" s="19" t="s">
        <v>25</v>
      </c>
      <c r="B59" s="22"/>
      <c r="C59" s="23">
        <f t="shared" ref="C59:C70" si="4">B59/10</f>
        <v>0</v>
      </c>
      <c r="D59" s="22"/>
      <c r="E59" s="25">
        <f>B59/B157</f>
        <v>0</v>
      </c>
      <c r="F59" s="23"/>
      <c r="G59" s="23">
        <v>136103</v>
      </c>
    </row>
    <row r="60" spans="1:7" ht="12" customHeight="1" x14ac:dyDescent="0.2">
      <c r="A60" s="19" t="s">
        <v>12</v>
      </c>
      <c r="B60" s="22">
        <v>21750</v>
      </c>
      <c r="C60" s="23">
        <f t="shared" si="4"/>
        <v>2175</v>
      </c>
      <c r="D60" s="22"/>
      <c r="E60" s="25">
        <f>B60/B157</f>
        <v>5.6262330423234351E-3</v>
      </c>
      <c r="F60" s="23"/>
      <c r="G60" s="23">
        <v>31600.97</v>
      </c>
    </row>
    <row r="61" spans="1:7" ht="12" hidden="1" customHeight="1" x14ac:dyDescent="0.2">
      <c r="A61" s="19" t="s">
        <v>102</v>
      </c>
      <c r="B61" s="22">
        <v>0</v>
      </c>
      <c r="C61" s="23">
        <f>B61/10</f>
        <v>0</v>
      </c>
      <c r="D61" s="22"/>
      <c r="E61" s="25">
        <f>B61/B157</f>
        <v>0</v>
      </c>
      <c r="F61" s="23"/>
      <c r="G61" s="23"/>
    </row>
    <row r="62" spans="1:7" ht="12" customHeight="1" x14ac:dyDescent="0.2">
      <c r="A62" s="19" t="s">
        <v>13</v>
      </c>
      <c r="B62" s="22">
        <v>6656</v>
      </c>
      <c r="C62" s="23">
        <f t="shared" si="4"/>
        <v>665.6</v>
      </c>
      <c r="D62" s="22"/>
      <c r="E62" s="25">
        <f>B62/B157</f>
        <v>1.7217566496415993E-3</v>
      </c>
      <c r="F62" s="23"/>
      <c r="G62" s="23">
        <v>10570.62</v>
      </c>
    </row>
    <row r="63" spans="1:7" ht="12" customHeight="1" x14ac:dyDescent="0.2">
      <c r="A63" s="19" t="s">
        <v>85</v>
      </c>
      <c r="B63" s="22">
        <v>40000</v>
      </c>
      <c r="C63" s="23">
        <f t="shared" si="4"/>
        <v>4000</v>
      </c>
      <c r="D63" s="22"/>
      <c r="E63" s="25">
        <f>B63/B157</f>
        <v>1.0347095250249995E-2</v>
      </c>
      <c r="F63" s="23"/>
      <c r="G63" s="23">
        <v>11760</v>
      </c>
    </row>
    <row r="64" spans="1:7" ht="12" customHeight="1" x14ac:dyDescent="0.2">
      <c r="A64" s="19" t="s">
        <v>103</v>
      </c>
      <c r="B64" s="22">
        <v>28500</v>
      </c>
      <c r="C64" s="23">
        <f t="shared" si="4"/>
        <v>2850</v>
      </c>
      <c r="D64" s="22"/>
      <c r="E64" s="25">
        <f>B64/B157</f>
        <v>7.3723053658031222E-3</v>
      </c>
      <c r="F64" s="23"/>
      <c r="G64" s="23"/>
    </row>
    <row r="65" spans="1:7 16384:16384" ht="12" customHeight="1" x14ac:dyDescent="0.35">
      <c r="A65" s="19" t="s">
        <v>25</v>
      </c>
      <c r="B65" s="44">
        <f>87000-33758.31</f>
        <v>53241.69</v>
      </c>
      <c r="C65" s="45">
        <f t="shared" si="4"/>
        <v>5324.1689999999999</v>
      </c>
      <c r="D65" s="22"/>
      <c r="E65" s="25">
        <f>B65/B157</f>
        <v>1.3772420942857067E-2</v>
      </c>
      <c r="F65" s="23"/>
      <c r="G65" s="23"/>
    </row>
    <row r="66" spans="1:7 16384:16384" ht="12" hidden="1" customHeight="1" x14ac:dyDescent="0.2">
      <c r="A66" s="19" t="s">
        <v>26</v>
      </c>
      <c r="B66" s="22">
        <v>0</v>
      </c>
      <c r="C66" s="38">
        <f t="shared" si="4"/>
        <v>0</v>
      </c>
      <c r="D66" s="22"/>
      <c r="E66" s="25">
        <f>B66/B157</f>
        <v>0</v>
      </c>
      <c r="F66" s="23"/>
      <c r="G66" s="23">
        <v>660</v>
      </c>
    </row>
    <row r="67" spans="1:7 16384:16384" ht="12" hidden="1" customHeight="1" x14ac:dyDescent="0.2">
      <c r="A67" s="19" t="s">
        <v>83</v>
      </c>
      <c r="B67" s="22">
        <v>0</v>
      </c>
      <c r="C67" s="38">
        <f t="shared" si="4"/>
        <v>0</v>
      </c>
      <c r="D67" s="22"/>
      <c r="E67" s="25">
        <f>B67/B157</f>
        <v>0</v>
      </c>
      <c r="F67" s="23"/>
      <c r="G67" s="23"/>
    </row>
    <row r="68" spans="1:7 16384:16384" ht="12" hidden="1" customHeight="1" x14ac:dyDescent="0.2">
      <c r="A68" s="19" t="s">
        <v>27</v>
      </c>
      <c r="B68" s="22">
        <v>0</v>
      </c>
      <c r="C68" s="23">
        <f t="shared" si="4"/>
        <v>0</v>
      </c>
      <c r="D68" s="22"/>
      <c r="E68" s="25">
        <f>B68/B157</f>
        <v>0</v>
      </c>
      <c r="F68" s="23"/>
      <c r="G68" s="23">
        <v>6510</v>
      </c>
    </row>
    <row r="69" spans="1:7 16384:16384" ht="12" hidden="1" customHeight="1" x14ac:dyDescent="0.35">
      <c r="A69" s="19" t="s">
        <v>84</v>
      </c>
      <c r="B69" s="44">
        <v>0</v>
      </c>
      <c r="C69" s="45">
        <f t="shared" si="4"/>
        <v>0</v>
      </c>
      <c r="D69" s="22"/>
      <c r="E69" s="46">
        <f>B69/B157</f>
        <v>0</v>
      </c>
      <c r="F69" s="23"/>
      <c r="G69" s="23">
        <v>825</v>
      </c>
    </row>
    <row r="70" spans="1:7 16384:16384" s="18" customFormat="1" ht="12" customHeight="1" x14ac:dyDescent="0.2">
      <c r="A70" s="36" t="s">
        <v>81</v>
      </c>
      <c r="B70" s="32">
        <f>SUM(B59:B69)</f>
        <v>150147.69</v>
      </c>
      <c r="C70" s="31">
        <f t="shared" si="4"/>
        <v>15014.769</v>
      </c>
      <c r="D70" s="32"/>
      <c r="E70" s="37">
        <f>SUM(E59:E69)</f>
        <v>3.8839811250875218E-2</v>
      </c>
      <c r="F70" s="31"/>
      <c r="G70" s="31">
        <f>SUM(G59:G69)</f>
        <v>198029.59</v>
      </c>
    </row>
    <row r="71" spans="1:7 16384:16384" ht="12" customHeight="1" x14ac:dyDescent="0.2">
      <c r="A71" s="19"/>
      <c r="B71" s="22"/>
      <c r="C71" s="23"/>
      <c r="D71" s="24"/>
      <c r="E71" s="30"/>
      <c r="F71" s="23"/>
      <c r="G71" s="23"/>
    </row>
    <row r="72" spans="1:7 16384:16384" ht="12" customHeight="1" x14ac:dyDescent="0.2">
      <c r="A72" s="36" t="s">
        <v>28</v>
      </c>
      <c r="B72" s="32"/>
      <c r="C72" s="23"/>
      <c r="D72" s="32"/>
      <c r="E72" s="30"/>
      <c r="F72" s="23"/>
      <c r="G72" s="23"/>
    </row>
    <row r="73" spans="1:7 16384:16384" ht="12" customHeight="1" x14ac:dyDescent="0.2">
      <c r="A73" s="19" t="s">
        <v>104</v>
      </c>
      <c r="B73" s="22">
        <f>84148</f>
        <v>84148</v>
      </c>
      <c r="C73" s="23">
        <f>B73/10</f>
        <v>8414.7999999999993</v>
      </c>
      <c r="D73" s="22"/>
      <c r="E73" s="25">
        <f>B73/B157</f>
        <v>2.1767184277950914E-2</v>
      </c>
      <c r="F73" s="23"/>
      <c r="G73" s="23"/>
    </row>
    <row r="74" spans="1:7 16384:16384" ht="12" customHeight="1" x14ac:dyDescent="0.2">
      <c r="A74" s="19" t="s">
        <v>116</v>
      </c>
      <c r="B74" s="22">
        <v>10000</v>
      </c>
      <c r="C74" s="23">
        <f t="shared" ref="C74:C79" si="5">B74/10</f>
        <v>1000</v>
      </c>
      <c r="D74" s="22"/>
      <c r="E74" s="25">
        <f>C74/C157</f>
        <v>2.5867738125624992E-3</v>
      </c>
      <c r="F74" s="23"/>
      <c r="G74" s="23"/>
    </row>
    <row r="75" spans="1:7 16384:16384" ht="12" customHeight="1" x14ac:dyDescent="0.2">
      <c r="A75" s="19" t="s">
        <v>115</v>
      </c>
      <c r="B75" s="22">
        <v>0</v>
      </c>
      <c r="C75" s="23">
        <f t="shared" si="5"/>
        <v>0</v>
      </c>
      <c r="D75" s="22"/>
      <c r="E75" s="25">
        <f>C75/C157</f>
        <v>0</v>
      </c>
      <c r="F75" s="23"/>
      <c r="G75" s="23"/>
    </row>
    <row r="76" spans="1:7 16384:16384" ht="12" customHeight="1" x14ac:dyDescent="0.2">
      <c r="A76" s="19" t="s">
        <v>117</v>
      </c>
      <c r="B76" s="22">
        <v>21037</v>
      </c>
      <c r="C76" s="23">
        <f t="shared" si="5"/>
        <v>2103.6999999999998</v>
      </c>
      <c r="D76" s="22"/>
      <c r="E76" s="25">
        <f>C76/C157</f>
        <v>5.4417960694877286E-3</v>
      </c>
      <c r="F76" s="23"/>
      <c r="G76" s="23"/>
    </row>
    <row r="77" spans="1:7 16384:16384" ht="12" customHeight="1" x14ac:dyDescent="0.2">
      <c r="A77" s="19" t="s">
        <v>113</v>
      </c>
      <c r="B77" s="22">
        <v>6437</v>
      </c>
      <c r="C77" s="23">
        <f t="shared" si="5"/>
        <v>643.70000000000005</v>
      </c>
      <c r="D77" s="22"/>
      <c r="E77" s="25">
        <f>C77/C157</f>
        <v>1.6651063031464808E-3</v>
      </c>
      <c r="F77" s="23"/>
      <c r="G77" s="23"/>
    </row>
    <row r="78" spans="1:7 16384:16384" ht="12" customHeight="1" x14ac:dyDescent="0.35">
      <c r="A78" s="19" t="s">
        <v>114</v>
      </c>
      <c r="B78" s="44">
        <v>13000</v>
      </c>
      <c r="C78" s="45">
        <f t="shared" si="5"/>
        <v>1300</v>
      </c>
      <c r="D78" s="22"/>
      <c r="E78" s="25">
        <f>C78/C157</f>
        <v>3.3628059563312485E-3</v>
      </c>
      <c r="F78" s="23"/>
      <c r="G78" s="23"/>
    </row>
    <row r="79" spans="1:7 16384:16384" ht="12" hidden="1" customHeight="1" x14ac:dyDescent="0.35">
      <c r="A79" s="19" t="s">
        <v>105</v>
      </c>
      <c r="B79" s="44">
        <v>0</v>
      </c>
      <c r="C79" s="23">
        <f t="shared" si="5"/>
        <v>0</v>
      </c>
      <c r="D79" s="44"/>
      <c r="E79" s="54">
        <f>B79/B157</f>
        <v>0</v>
      </c>
      <c r="F79" s="23"/>
      <c r="G79" s="23"/>
    </row>
    <row r="80" spans="1:7 16384:16384" ht="12" customHeight="1" x14ac:dyDescent="0.2">
      <c r="A80" s="36" t="s">
        <v>29</v>
      </c>
      <c r="B80" s="32">
        <f>SUM(B73:B79)</f>
        <v>134622</v>
      </c>
      <c r="C80" s="31">
        <f>SUM(C73:C79)</f>
        <v>13462.2</v>
      </c>
      <c r="D80" s="32"/>
      <c r="E80" s="37">
        <f>SUM(E73:E79)</f>
        <v>3.4823666419478871E-2</v>
      </c>
      <c r="F80" s="31"/>
      <c r="G80" s="31">
        <v>9113</v>
      </c>
      <c r="XFD80" s="40">
        <f>SUM(B80:XFC80)</f>
        <v>157197.23482366643</v>
      </c>
    </row>
    <row r="81" spans="1:7" s="18" customFormat="1" ht="12" customHeight="1" x14ac:dyDescent="0.2">
      <c r="A81" s="19"/>
      <c r="B81" s="32"/>
      <c r="C81" s="32"/>
      <c r="D81" s="32"/>
      <c r="E81" s="33"/>
      <c r="F81" s="31"/>
      <c r="G81" s="31"/>
    </row>
    <row r="82" spans="1:7" ht="12" customHeight="1" x14ac:dyDescent="0.2">
      <c r="A82" s="36" t="s">
        <v>30</v>
      </c>
      <c r="B82" s="22"/>
      <c r="C82" s="23"/>
      <c r="D82" s="22"/>
      <c r="E82" s="30"/>
      <c r="F82" s="23"/>
      <c r="G82" s="23"/>
    </row>
    <row r="83" spans="1:7" ht="12" customHeight="1" x14ac:dyDescent="0.2">
      <c r="A83" s="19" t="s">
        <v>31</v>
      </c>
      <c r="B83" s="22">
        <v>500</v>
      </c>
      <c r="C83" s="23">
        <f t="shared" ref="C83:C85" si="6">B83/10</f>
        <v>50</v>
      </c>
      <c r="D83" s="24"/>
      <c r="E83" s="25">
        <f>B83/B157</f>
        <v>1.2933869062812495E-4</v>
      </c>
      <c r="F83" s="23"/>
      <c r="G83" s="23">
        <v>6000</v>
      </c>
    </row>
    <row r="84" spans="1:7" ht="12" customHeight="1" x14ac:dyDescent="0.2">
      <c r="A84" s="19" t="s">
        <v>32</v>
      </c>
      <c r="B84" s="22">
        <v>15000</v>
      </c>
      <c r="C84" s="23">
        <f t="shared" si="6"/>
        <v>1500</v>
      </c>
      <c r="D84" s="22"/>
      <c r="E84" s="25">
        <f>B84/B157</f>
        <v>3.8801607188437485E-3</v>
      </c>
      <c r="F84" s="23"/>
      <c r="G84" s="23">
        <v>7126.29</v>
      </c>
    </row>
    <row r="85" spans="1:7" ht="12" customHeight="1" x14ac:dyDescent="0.2">
      <c r="A85" s="19" t="s">
        <v>33</v>
      </c>
      <c r="B85" s="22">
        <f>69000+2500</f>
        <v>71500</v>
      </c>
      <c r="C85" s="23">
        <f t="shared" si="6"/>
        <v>7150</v>
      </c>
      <c r="D85" s="22"/>
      <c r="E85" s="25">
        <f>B85/B157</f>
        <v>1.8495432759821868E-2</v>
      </c>
      <c r="F85" s="23"/>
      <c r="G85" s="23">
        <v>25623.94</v>
      </c>
    </row>
    <row r="86" spans="1:7" ht="12" hidden="1" customHeight="1" x14ac:dyDescent="0.2">
      <c r="A86" s="19" t="s">
        <v>106</v>
      </c>
      <c r="B86" s="22">
        <v>0</v>
      </c>
      <c r="C86" s="23">
        <f>B86/10</f>
        <v>0</v>
      </c>
      <c r="D86" s="22"/>
      <c r="E86" s="25">
        <f>B86/B157</f>
        <v>0</v>
      </c>
      <c r="F86" s="23"/>
      <c r="G86" s="23"/>
    </row>
    <row r="87" spans="1:7" ht="12" customHeight="1" x14ac:dyDescent="0.35">
      <c r="A87" s="19" t="s">
        <v>118</v>
      </c>
      <c r="B87" s="44">
        <f>2000+285.93</f>
        <v>2285.9299999999998</v>
      </c>
      <c r="C87" s="45">
        <f>B87/10</f>
        <v>228.59299999999999</v>
      </c>
      <c r="D87" s="44"/>
      <c r="E87" s="54">
        <f>B87/B157</f>
        <v>5.9131838613509923E-4</v>
      </c>
      <c r="F87" s="23"/>
      <c r="G87" s="23"/>
    </row>
    <row r="88" spans="1:7" s="18" customFormat="1" ht="12" customHeight="1" x14ac:dyDescent="0.2">
      <c r="A88" s="36" t="s">
        <v>35</v>
      </c>
      <c r="B88" s="32">
        <f>SUM(B83:B87)</f>
        <v>89285.93</v>
      </c>
      <c r="C88" s="32">
        <f>SUM(C83:C87)</f>
        <v>8928.5930000000008</v>
      </c>
      <c r="D88" s="32"/>
      <c r="E88" s="39">
        <f>SUM(E83:E87)</f>
        <v>2.3096250555428841E-2</v>
      </c>
      <c r="F88" s="31"/>
      <c r="G88" s="31">
        <f>SUM(G83:G85)</f>
        <v>38750.229999999996</v>
      </c>
    </row>
    <row r="89" spans="1:7" s="18" customFormat="1" ht="12" customHeight="1" x14ac:dyDescent="0.2">
      <c r="A89" s="19"/>
      <c r="B89" s="32"/>
      <c r="C89" s="32"/>
      <c r="D89" s="32"/>
      <c r="E89" s="31"/>
      <c r="F89" s="31"/>
      <c r="G89" s="31"/>
    </row>
    <row r="90" spans="1:7" ht="12" customHeight="1" x14ac:dyDescent="0.2">
      <c r="A90" s="36" t="s">
        <v>36</v>
      </c>
      <c r="B90" s="22"/>
      <c r="C90" s="23"/>
      <c r="D90" s="24"/>
      <c r="E90" s="23"/>
      <c r="F90" s="23"/>
      <c r="G90" s="23"/>
    </row>
    <row r="91" spans="1:7" ht="12" customHeight="1" x14ac:dyDescent="0.2">
      <c r="A91" s="19" t="s">
        <v>37</v>
      </c>
      <c r="B91" s="22">
        <v>160000</v>
      </c>
      <c r="C91" s="23">
        <f t="shared" ref="C91:C103" si="7">B91/10</f>
        <v>16000</v>
      </c>
      <c r="D91" s="24"/>
      <c r="E91" s="25">
        <f>B91/B157</f>
        <v>4.138838100099998E-2</v>
      </c>
      <c r="F91" s="23"/>
      <c r="G91" s="23">
        <v>92034.52</v>
      </c>
    </row>
    <row r="92" spans="1:7" ht="12" customHeight="1" x14ac:dyDescent="0.2">
      <c r="A92" s="19" t="s">
        <v>12</v>
      </c>
      <c r="B92" s="22">
        <v>40000</v>
      </c>
      <c r="C92" s="23">
        <f t="shared" si="7"/>
        <v>4000</v>
      </c>
      <c r="D92" s="22"/>
      <c r="E92" s="25">
        <f>B92/B157</f>
        <v>1.0347095250249995E-2</v>
      </c>
      <c r="F92" s="23"/>
      <c r="G92" s="23">
        <v>22847.72</v>
      </c>
    </row>
    <row r="93" spans="1:7" ht="12" hidden="1" customHeight="1" x14ac:dyDescent="0.2">
      <c r="A93" s="19" t="s">
        <v>102</v>
      </c>
      <c r="B93" s="22">
        <v>0</v>
      </c>
      <c r="C93" s="23">
        <f>B93/10</f>
        <v>0</v>
      </c>
      <c r="D93" s="22"/>
      <c r="E93" s="25">
        <f>B93/B157</f>
        <v>0</v>
      </c>
      <c r="F93" s="23"/>
      <c r="G93" s="23"/>
    </row>
    <row r="94" spans="1:7" ht="12" customHeight="1" x14ac:dyDescent="0.2">
      <c r="A94" s="19" t="s">
        <v>13</v>
      </c>
      <c r="B94" s="22">
        <f>28000+30000</f>
        <v>58000</v>
      </c>
      <c r="C94" s="23">
        <f t="shared" si="7"/>
        <v>5800</v>
      </c>
      <c r="D94" s="22"/>
      <c r="E94" s="25">
        <f>B94/B157</f>
        <v>1.5003288112862494E-2</v>
      </c>
      <c r="F94" s="23"/>
      <c r="G94" s="23">
        <v>6206.52</v>
      </c>
    </row>
    <row r="95" spans="1:7" ht="12" customHeight="1" x14ac:dyDescent="0.2">
      <c r="A95" s="19" t="s">
        <v>123</v>
      </c>
      <c r="B95" s="22">
        <v>8500</v>
      </c>
      <c r="C95" s="23">
        <f t="shared" si="7"/>
        <v>850</v>
      </c>
      <c r="D95" s="22"/>
      <c r="E95" s="25">
        <f>B95/B157</f>
        <v>2.1987577406781238E-3</v>
      </c>
      <c r="F95" s="23"/>
      <c r="G95" s="23">
        <v>7250</v>
      </c>
    </row>
    <row r="96" spans="1:7" ht="12" customHeight="1" x14ac:dyDescent="0.2">
      <c r="A96" s="19" t="s">
        <v>34</v>
      </c>
      <c r="B96" s="22">
        <v>3000</v>
      </c>
      <c r="C96" s="23">
        <f t="shared" si="7"/>
        <v>300</v>
      </c>
      <c r="D96" s="22"/>
      <c r="E96" s="25">
        <f>B96/B157</f>
        <v>7.7603214376874969E-4</v>
      </c>
      <c r="F96" s="23"/>
      <c r="G96" s="23">
        <v>875</v>
      </c>
    </row>
    <row r="97" spans="1:7" ht="12" hidden="1" customHeight="1" x14ac:dyDescent="0.2">
      <c r="A97" s="19" t="s">
        <v>107</v>
      </c>
      <c r="B97" s="22">
        <v>0</v>
      </c>
      <c r="C97" s="23">
        <f t="shared" si="7"/>
        <v>0</v>
      </c>
      <c r="D97" s="22"/>
      <c r="E97" s="25">
        <f>B97/B157</f>
        <v>0</v>
      </c>
      <c r="F97" s="23"/>
      <c r="G97" s="23"/>
    </row>
    <row r="98" spans="1:7" ht="12" customHeight="1" x14ac:dyDescent="0.2">
      <c r="A98" s="19" t="s">
        <v>16</v>
      </c>
      <c r="B98" s="22">
        <f>800+165+1000</f>
        <v>1965</v>
      </c>
      <c r="C98" s="23">
        <f t="shared" si="7"/>
        <v>196.5</v>
      </c>
      <c r="D98" s="22"/>
      <c r="E98" s="25">
        <f>B98/B157</f>
        <v>5.0830105416853105E-4</v>
      </c>
      <c r="F98" s="23"/>
      <c r="G98" s="23"/>
    </row>
    <row r="99" spans="1:7" ht="12" hidden="1" customHeight="1" x14ac:dyDescent="0.2">
      <c r="A99" s="19" t="s">
        <v>38</v>
      </c>
      <c r="B99" s="22">
        <v>0</v>
      </c>
      <c r="C99" s="23">
        <f t="shared" si="7"/>
        <v>0</v>
      </c>
      <c r="D99" s="22"/>
      <c r="E99" s="25">
        <f>B99/B157</f>
        <v>0</v>
      </c>
      <c r="F99" s="23"/>
      <c r="G99" s="23">
        <v>559</v>
      </c>
    </row>
    <row r="100" spans="1:7" ht="12" customHeight="1" x14ac:dyDescent="0.2">
      <c r="A100" s="19" t="s">
        <v>39</v>
      </c>
      <c r="B100" s="22">
        <v>230</v>
      </c>
      <c r="C100" s="23">
        <f t="shared" si="7"/>
        <v>23</v>
      </c>
      <c r="D100" s="22"/>
      <c r="E100" s="25">
        <f>B100/B157</f>
        <v>5.9495797688937472E-5</v>
      </c>
      <c r="F100" s="23"/>
      <c r="G100" s="23">
        <v>57</v>
      </c>
    </row>
    <row r="101" spans="1:7" ht="12" hidden="1" customHeight="1" x14ac:dyDescent="0.2">
      <c r="A101" s="19" t="s">
        <v>40</v>
      </c>
      <c r="B101" s="22">
        <v>0</v>
      </c>
      <c r="C101" s="23">
        <f t="shared" si="7"/>
        <v>0</v>
      </c>
      <c r="D101" s="22"/>
      <c r="E101" s="25">
        <f>B101/B157</f>
        <v>0</v>
      </c>
      <c r="F101" s="23"/>
      <c r="G101" s="23">
        <v>75</v>
      </c>
    </row>
    <row r="102" spans="1:7" ht="12" customHeight="1" x14ac:dyDescent="0.35">
      <c r="A102" s="19" t="s">
        <v>41</v>
      </c>
      <c r="B102" s="44">
        <v>5000</v>
      </c>
      <c r="C102" s="45">
        <f t="shared" si="7"/>
        <v>500</v>
      </c>
      <c r="D102" s="22"/>
      <c r="E102" s="46">
        <f>B102/B157</f>
        <v>1.2933869062812494E-3</v>
      </c>
      <c r="F102" s="23"/>
      <c r="G102" s="23">
        <v>8317.39</v>
      </c>
    </row>
    <row r="103" spans="1:7" s="18" customFormat="1" ht="12" customHeight="1" x14ac:dyDescent="0.2">
      <c r="A103" s="36" t="s">
        <v>42</v>
      </c>
      <c r="B103" s="32">
        <f>SUM(B91:B102)</f>
        <v>276695</v>
      </c>
      <c r="C103" s="31">
        <f t="shared" si="7"/>
        <v>27669.5</v>
      </c>
      <c r="D103" s="32"/>
      <c r="E103" s="39">
        <f>SUM(E91:E102)</f>
        <v>7.1574738006698058E-2</v>
      </c>
      <c r="F103" s="31"/>
      <c r="G103" s="31">
        <f>SUM(G91:G102)</f>
        <v>138222.15000000002</v>
      </c>
    </row>
    <row r="104" spans="1:7" s="18" customFormat="1" ht="12" customHeight="1" x14ac:dyDescent="0.2">
      <c r="A104" s="19"/>
      <c r="B104" s="32"/>
      <c r="C104" s="31"/>
      <c r="D104" s="32"/>
      <c r="E104" s="31"/>
      <c r="F104" s="31"/>
      <c r="G104" s="31"/>
    </row>
    <row r="105" spans="1:7" ht="12" customHeight="1" x14ac:dyDescent="0.2">
      <c r="A105" s="36" t="s">
        <v>43</v>
      </c>
      <c r="B105" s="22"/>
      <c r="C105" s="23"/>
      <c r="D105" s="24"/>
      <c r="E105" s="23"/>
      <c r="F105" s="23"/>
      <c r="G105" s="23"/>
    </row>
    <row r="106" spans="1:7" ht="12" customHeight="1" x14ac:dyDescent="0.2">
      <c r="A106" s="19" t="s">
        <v>12</v>
      </c>
      <c r="B106" s="22">
        <v>33800</v>
      </c>
      <c r="C106" s="23">
        <f t="shared" ref="C106:C113" si="8">B106/10</f>
        <v>3380</v>
      </c>
      <c r="D106" s="24"/>
      <c r="E106" s="25">
        <f>B106/B157</f>
        <v>8.7432954864612462E-3</v>
      </c>
      <c r="F106" s="23"/>
      <c r="G106" s="23">
        <v>2600.4499999999998</v>
      </c>
    </row>
    <row r="107" spans="1:7" ht="12" customHeight="1" x14ac:dyDescent="0.2">
      <c r="A107" s="19" t="s">
        <v>123</v>
      </c>
      <c r="B107" s="22">
        <v>18000</v>
      </c>
      <c r="C107" s="23">
        <f t="shared" si="8"/>
        <v>1800</v>
      </c>
      <c r="D107" s="24"/>
      <c r="E107" s="25">
        <f>B107/B157</f>
        <v>4.6561928626124979E-3</v>
      </c>
      <c r="F107" s="23"/>
      <c r="G107" s="23"/>
    </row>
    <row r="108" spans="1:7" ht="12" customHeight="1" x14ac:dyDescent="0.2">
      <c r="A108" s="19" t="s">
        <v>44</v>
      </c>
      <c r="B108" s="22">
        <v>135200</v>
      </c>
      <c r="C108" s="23">
        <f t="shared" si="8"/>
        <v>13520</v>
      </c>
      <c r="D108" s="22"/>
      <c r="E108" s="25">
        <f>B108/B157</f>
        <v>3.4973181945844985E-2</v>
      </c>
      <c r="F108" s="23"/>
      <c r="G108" s="23">
        <v>12950</v>
      </c>
    </row>
    <row r="109" spans="1:7" ht="12" customHeight="1" x14ac:dyDescent="0.2">
      <c r="A109" s="19" t="s">
        <v>13</v>
      </c>
      <c r="B109" s="22">
        <v>10343</v>
      </c>
      <c r="C109" s="23">
        <f t="shared" si="8"/>
        <v>1034.3</v>
      </c>
      <c r="D109" s="22"/>
      <c r="E109" s="25">
        <f>B109/B157</f>
        <v>2.6755001543333928E-3</v>
      </c>
      <c r="F109" s="23"/>
      <c r="G109" s="23">
        <v>610.85</v>
      </c>
    </row>
    <row r="110" spans="1:7" ht="12" hidden="1" customHeight="1" x14ac:dyDescent="0.2">
      <c r="A110" s="19" t="s">
        <v>110</v>
      </c>
      <c r="B110" s="22">
        <v>0</v>
      </c>
      <c r="C110" s="23"/>
      <c r="D110" s="22"/>
      <c r="E110" s="25"/>
      <c r="F110" s="23"/>
      <c r="G110" s="23"/>
    </row>
    <row r="111" spans="1:7" ht="12" hidden="1" customHeight="1" x14ac:dyDescent="0.2">
      <c r="A111" s="19" t="s">
        <v>111</v>
      </c>
      <c r="B111" s="22">
        <v>0</v>
      </c>
      <c r="C111" s="23"/>
      <c r="D111" s="22"/>
      <c r="E111" s="25"/>
      <c r="F111" s="23"/>
      <c r="G111" s="23"/>
    </row>
    <row r="112" spans="1:7" ht="12" hidden="1" customHeight="1" x14ac:dyDescent="0.2">
      <c r="A112" s="19" t="s">
        <v>91</v>
      </c>
      <c r="B112" s="22">
        <v>0</v>
      </c>
      <c r="C112" s="23">
        <f>B112/10</f>
        <v>0</v>
      </c>
      <c r="D112" s="22"/>
      <c r="E112" s="25">
        <f>B112/B157</f>
        <v>0</v>
      </c>
      <c r="F112" s="23"/>
      <c r="G112" s="23"/>
    </row>
    <row r="113" spans="1:7" ht="12" customHeight="1" x14ac:dyDescent="0.35">
      <c r="A113" s="19" t="s">
        <v>107</v>
      </c>
      <c r="B113" s="44">
        <f>36000-71.75</f>
        <v>35928.25</v>
      </c>
      <c r="C113" s="45">
        <f t="shared" si="8"/>
        <v>3592.8249999999998</v>
      </c>
      <c r="D113" s="44"/>
      <c r="E113" s="54">
        <f>B113/B157</f>
        <v>9.2938256231198599E-3</v>
      </c>
      <c r="F113" s="23"/>
      <c r="G113" s="23">
        <v>1.99</v>
      </c>
    </row>
    <row r="114" spans="1:7" s="18" customFormat="1" ht="12" customHeight="1" x14ac:dyDescent="0.2">
      <c r="A114" s="36" t="s">
        <v>76</v>
      </c>
      <c r="B114" s="32">
        <f>SUM(B106:B113)</f>
        <v>233271.25</v>
      </c>
      <c r="C114" s="31">
        <f>B114/10</f>
        <v>23327.125</v>
      </c>
      <c r="D114" s="32"/>
      <c r="E114" s="39">
        <f>SUM(E106:E113)</f>
        <v>6.0341996072371978E-2</v>
      </c>
      <c r="F114" s="31"/>
      <c r="G114" s="31">
        <f>SUM(G106:G113)</f>
        <v>16163.29</v>
      </c>
    </row>
    <row r="115" spans="1:7" s="18" customFormat="1" ht="12" customHeight="1" x14ac:dyDescent="0.2">
      <c r="A115" s="19"/>
      <c r="B115" s="32"/>
      <c r="C115" s="31"/>
      <c r="D115" s="32"/>
      <c r="E115" s="39"/>
      <c r="F115" s="31"/>
      <c r="G115" s="31"/>
    </row>
    <row r="116" spans="1:7" s="18" customFormat="1" ht="12" customHeight="1" x14ac:dyDescent="0.2">
      <c r="A116" s="36" t="s">
        <v>45</v>
      </c>
      <c r="B116" s="22"/>
      <c r="C116" s="23"/>
      <c r="D116" s="24"/>
      <c r="E116" s="23"/>
      <c r="F116" s="23"/>
      <c r="G116" s="23"/>
    </row>
    <row r="117" spans="1:7" s="18" customFormat="1" ht="12" customHeight="1" x14ac:dyDescent="0.2">
      <c r="A117" s="19" t="s">
        <v>46</v>
      </c>
      <c r="B117" s="22">
        <v>50000</v>
      </c>
      <c r="C117" s="23">
        <f t="shared" ref="C117:C127" si="9">B117/10</f>
        <v>5000</v>
      </c>
      <c r="D117" s="24"/>
      <c r="E117" s="25">
        <f>B117/B157</f>
        <v>1.2933869062812494E-2</v>
      </c>
      <c r="F117" s="23"/>
      <c r="G117" s="23">
        <v>22281.56</v>
      </c>
    </row>
    <row r="118" spans="1:7" s="18" customFormat="1" ht="12" customHeight="1" x14ac:dyDescent="0.2">
      <c r="A118" s="19" t="s">
        <v>47</v>
      </c>
      <c r="B118" s="22">
        <v>33000</v>
      </c>
      <c r="C118" s="23">
        <f t="shared" si="9"/>
        <v>3300</v>
      </c>
      <c r="D118" s="22"/>
      <c r="E118" s="25">
        <f>B118/B157</f>
        <v>8.536353581456246E-3</v>
      </c>
      <c r="F118" s="23"/>
      <c r="G118" s="23">
        <v>21897.65</v>
      </c>
    </row>
    <row r="119" spans="1:7" s="18" customFormat="1" ht="12" customHeight="1" x14ac:dyDescent="0.2">
      <c r="A119" s="19" t="s">
        <v>48</v>
      </c>
      <c r="B119" s="22">
        <v>7800</v>
      </c>
      <c r="C119" s="23">
        <f t="shared" si="9"/>
        <v>780</v>
      </c>
      <c r="D119" s="22"/>
      <c r="E119" s="25">
        <f>B119/B157</f>
        <v>2.0176835737987491E-3</v>
      </c>
      <c r="F119" s="23"/>
      <c r="G119" s="23">
        <v>4393.96</v>
      </c>
    </row>
    <row r="120" spans="1:7" s="18" customFormat="1" ht="12" customHeight="1" x14ac:dyDescent="0.2">
      <c r="A120" s="19" t="s">
        <v>49</v>
      </c>
      <c r="B120" s="22">
        <v>33875</v>
      </c>
      <c r="C120" s="23">
        <f t="shared" si="9"/>
        <v>3387.5</v>
      </c>
      <c r="D120" s="22"/>
      <c r="E120" s="25">
        <f>B120/B157</f>
        <v>8.7626962900554644E-3</v>
      </c>
      <c r="F120" s="23"/>
      <c r="G120" s="23">
        <v>15970</v>
      </c>
    </row>
    <row r="121" spans="1:7" s="18" customFormat="1" ht="12" customHeight="1" x14ac:dyDescent="0.2">
      <c r="A121" s="19" t="s">
        <v>50</v>
      </c>
      <c r="B121" s="22">
        <v>50000</v>
      </c>
      <c r="C121" s="23">
        <f t="shared" si="9"/>
        <v>5000</v>
      </c>
      <c r="D121" s="22"/>
      <c r="E121" s="25">
        <f>B121/B157</f>
        <v>1.2933869062812494E-2</v>
      </c>
      <c r="F121" s="23"/>
      <c r="G121" s="23">
        <v>15381.26</v>
      </c>
    </row>
    <row r="122" spans="1:7" s="18" customFormat="1" ht="12" customHeight="1" x14ac:dyDescent="0.2">
      <c r="A122" s="19" t="s">
        <v>86</v>
      </c>
      <c r="B122" s="22">
        <v>500</v>
      </c>
      <c r="C122" s="23">
        <f t="shared" si="9"/>
        <v>50</v>
      </c>
      <c r="D122" s="22"/>
      <c r="E122" s="25">
        <f>B122/B157</f>
        <v>1.2933869062812495E-4</v>
      </c>
      <c r="F122" s="23"/>
      <c r="G122" s="23"/>
    </row>
    <row r="123" spans="1:7" s="18" customFormat="1" ht="12" customHeight="1" x14ac:dyDescent="0.2">
      <c r="A123" s="19" t="s">
        <v>51</v>
      </c>
      <c r="B123" s="22">
        <v>286000</v>
      </c>
      <c r="C123" s="23">
        <f t="shared" si="9"/>
        <v>28600</v>
      </c>
      <c r="D123" s="22"/>
      <c r="E123" s="25">
        <f>B123/B157</f>
        <v>7.3981731039287471E-2</v>
      </c>
      <c r="F123" s="23"/>
      <c r="G123" s="23">
        <v>86700</v>
      </c>
    </row>
    <row r="124" spans="1:7" s="18" customFormat="1" ht="12" customHeight="1" x14ac:dyDescent="0.2">
      <c r="A124" s="19" t="s">
        <v>52</v>
      </c>
      <c r="B124" s="22">
        <v>40000</v>
      </c>
      <c r="C124" s="23">
        <f t="shared" si="9"/>
        <v>4000</v>
      </c>
      <c r="D124" s="22"/>
      <c r="E124" s="25">
        <f>B124/B157</f>
        <v>1.0347095250249995E-2</v>
      </c>
      <c r="F124" s="23"/>
      <c r="G124" s="23">
        <v>17371.419999999998</v>
      </c>
    </row>
    <row r="125" spans="1:7" s="18" customFormat="1" ht="12" customHeight="1" x14ac:dyDescent="0.2">
      <c r="A125" s="19" t="s">
        <v>87</v>
      </c>
      <c r="B125" s="22">
        <v>400</v>
      </c>
      <c r="C125" s="23">
        <f t="shared" si="9"/>
        <v>40</v>
      </c>
      <c r="D125" s="22"/>
      <c r="E125" s="25">
        <f>B125/B157</f>
        <v>1.0347095250249995E-4</v>
      </c>
      <c r="F125" s="23"/>
      <c r="G125" s="23"/>
    </row>
    <row r="126" spans="1:7" s="18" customFormat="1" ht="12" customHeight="1" x14ac:dyDescent="0.2">
      <c r="A126" s="19" t="s">
        <v>53</v>
      </c>
      <c r="B126" s="22">
        <f>15000+0.23</f>
        <v>15000.23</v>
      </c>
      <c r="C126" s="23">
        <f t="shared" si="9"/>
        <v>1500.0229999999999</v>
      </c>
      <c r="D126" s="22"/>
      <c r="E126" s="25">
        <f>B126/B157</f>
        <v>3.8802202146414372E-3</v>
      </c>
      <c r="F126" s="23"/>
      <c r="G126" s="23">
        <v>2528.34</v>
      </c>
    </row>
    <row r="127" spans="1:7" s="18" customFormat="1" ht="12" customHeight="1" x14ac:dyDescent="0.2">
      <c r="A127" s="19" t="s">
        <v>54</v>
      </c>
      <c r="B127" s="26">
        <v>1500</v>
      </c>
      <c r="C127" s="27">
        <f t="shared" si="9"/>
        <v>150</v>
      </c>
      <c r="D127" s="22"/>
      <c r="E127" s="28">
        <f>B127/B157</f>
        <v>3.8801607188437484E-4</v>
      </c>
      <c r="F127" s="23"/>
      <c r="G127" s="27">
        <v>1417.07</v>
      </c>
    </row>
    <row r="128" spans="1:7" s="18" customFormat="1" ht="12" customHeight="1" x14ac:dyDescent="0.2">
      <c r="A128" s="36" t="s">
        <v>75</v>
      </c>
      <c r="B128" s="32">
        <f>SUM(B117:B127)</f>
        <v>518075.23</v>
      </c>
      <c r="C128" s="31">
        <f>B128/10</f>
        <v>51807.523000000001</v>
      </c>
      <c r="D128" s="32"/>
      <c r="E128" s="39">
        <f>SUM(E117:E127)</f>
        <v>0.13401434379012933</v>
      </c>
      <c r="F128" s="31"/>
      <c r="G128" s="31">
        <f>SUM(G117:G127)</f>
        <v>187941.25999999998</v>
      </c>
    </row>
    <row r="129" spans="1:7" s="18" customFormat="1" ht="12" customHeight="1" x14ac:dyDescent="0.2">
      <c r="A129" s="19"/>
      <c r="B129" s="32"/>
      <c r="C129" s="31"/>
      <c r="D129" s="32"/>
      <c r="E129" s="39"/>
      <c r="F129" s="31"/>
      <c r="G129" s="31"/>
    </row>
    <row r="130" spans="1:7" s="18" customFormat="1" ht="12" customHeight="1" x14ac:dyDescent="0.2">
      <c r="A130" s="36" t="s">
        <v>55</v>
      </c>
      <c r="B130" s="22"/>
      <c r="C130" s="23"/>
      <c r="D130" s="24"/>
      <c r="E130" s="23"/>
      <c r="F130" s="23"/>
      <c r="G130" s="23"/>
    </row>
    <row r="131" spans="1:7" s="18" customFormat="1" ht="12" customHeight="1" x14ac:dyDescent="0.2">
      <c r="A131" s="19" t="s">
        <v>77</v>
      </c>
      <c r="B131" s="22">
        <v>2000</v>
      </c>
      <c r="C131" s="23">
        <f t="shared" ref="C131:C136" si="10">B131/10</f>
        <v>200</v>
      </c>
      <c r="D131" s="24"/>
      <c r="E131" s="48">
        <f>B131/B157</f>
        <v>5.1735476251249979E-4</v>
      </c>
      <c r="F131" s="23"/>
      <c r="G131" s="23"/>
    </row>
    <row r="132" spans="1:7" s="18" customFormat="1" ht="12" customHeight="1" x14ac:dyDescent="0.2">
      <c r="A132" s="19" t="s">
        <v>108</v>
      </c>
      <c r="B132" s="22">
        <v>75</v>
      </c>
      <c r="C132" s="23">
        <f t="shared" si="10"/>
        <v>7.5</v>
      </c>
      <c r="D132" s="24"/>
      <c r="E132" s="48">
        <f>B132/B157</f>
        <v>1.9400803594218743E-5</v>
      </c>
      <c r="F132" s="23"/>
      <c r="G132" s="23"/>
    </row>
    <row r="133" spans="1:7" s="18" customFormat="1" ht="12" hidden="1" customHeight="1" x14ac:dyDescent="0.2">
      <c r="A133" s="19" t="s">
        <v>78</v>
      </c>
      <c r="B133" s="22">
        <v>0</v>
      </c>
      <c r="C133" s="23">
        <f t="shared" si="10"/>
        <v>0</v>
      </c>
      <c r="D133" s="24"/>
      <c r="E133" s="48">
        <f>B133/B157</f>
        <v>0</v>
      </c>
      <c r="F133" s="23"/>
      <c r="G133" s="23"/>
    </row>
    <row r="134" spans="1:7" s="18" customFormat="1" ht="12" customHeight="1" x14ac:dyDescent="0.2">
      <c r="A134" s="19" t="s">
        <v>88</v>
      </c>
      <c r="B134" s="22">
        <v>2225</v>
      </c>
      <c r="C134" s="23">
        <f t="shared" si="10"/>
        <v>222.5</v>
      </c>
      <c r="D134" s="24"/>
      <c r="E134" s="48">
        <f>B134/B157</f>
        <v>5.7555717329515598E-4</v>
      </c>
      <c r="F134" s="23"/>
      <c r="G134" s="23"/>
    </row>
    <row r="135" spans="1:7" s="18" customFormat="1" ht="12" customHeight="1" x14ac:dyDescent="0.35">
      <c r="A135" s="19" t="s">
        <v>79</v>
      </c>
      <c r="B135" s="44">
        <v>1200</v>
      </c>
      <c r="C135" s="45">
        <f t="shared" si="10"/>
        <v>120</v>
      </c>
      <c r="D135" s="24"/>
      <c r="E135" s="49">
        <f>B135/B157</f>
        <v>3.1041285750749988E-4</v>
      </c>
      <c r="F135" s="23"/>
      <c r="G135" s="23"/>
    </row>
    <row r="136" spans="1:7" ht="12" customHeight="1" x14ac:dyDescent="0.2">
      <c r="A136" s="36" t="s">
        <v>74</v>
      </c>
      <c r="B136" s="32">
        <f>SUM(B131:B135)</f>
        <v>5500</v>
      </c>
      <c r="C136" s="31">
        <f t="shared" si="10"/>
        <v>550</v>
      </c>
      <c r="D136" s="32"/>
      <c r="E136" s="47">
        <f>SUM(E131:E135)</f>
        <v>1.4227255969093745E-3</v>
      </c>
      <c r="F136" s="31"/>
      <c r="G136" s="31" t="e">
        <f>SUM(#REF!)</f>
        <v>#REF!</v>
      </c>
    </row>
    <row r="137" spans="1:7" ht="12" customHeight="1" x14ac:dyDescent="0.2">
      <c r="A137" s="19"/>
      <c r="B137" s="32"/>
      <c r="C137" s="31"/>
      <c r="D137" s="32"/>
      <c r="E137" s="39"/>
      <c r="F137" s="31"/>
      <c r="G137" s="31"/>
    </row>
    <row r="138" spans="1:7" ht="12" customHeight="1" x14ac:dyDescent="0.2">
      <c r="A138" s="36" t="s">
        <v>56</v>
      </c>
      <c r="B138" s="32"/>
      <c r="C138" s="31"/>
      <c r="D138" s="32"/>
      <c r="E138" s="39"/>
      <c r="F138" s="31"/>
      <c r="G138" s="31"/>
    </row>
    <row r="139" spans="1:7" ht="12" customHeight="1" x14ac:dyDescent="0.2">
      <c r="A139" s="19" t="s">
        <v>80</v>
      </c>
      <c r="B139" s="22">
        <v>33020</v>
      </c>
      <c r="C139" s="23">
        <f t="shared" ref="C139:C142" si="11">B139/10</f>
        <v>3302</v>
      </c>
      <c r="D139" s="22"/>
      <c r="E139" s="25">
        <f>B139/B157</f>
        <v>8.5415271290813707E-3</v>
      </c>
      <c r="F139" s="23"/>
      <c r="G139" s="23">
        <v>9472</v>
      </c>
    </row>
    <row r="140" spans="1:7" ht="12" hidden="1" customHeight="1" x14ac:dyDescent="0.2">
      <c r="A140" s="19" t="s">
        <v>12</v>
      </c>
      <c r="B140" s="22">
        <v>0</v>
      </c>
      <c r="C140" s="23">
        <f>B140/10</f>
        <v>0</v>
      </c>
      <c r="D140" s="22"/>
      <c r="E140" s="25">
        <f>B140/B157</f>
        <v>0</v>
      </c>
      <c r="F140" s="23"/>
      <c r="G140" s="23"/>
    </row>
    <row r="141" spans="1:7" ht="12" hidden="1" customHeight="1" x14ac:dyDescent="0.2">
      <c r="A141" s="19" t="s">
        <v>109</v>
      </c>
      <c r="B141" s="22">
        <v>0</v>
      </c>
      <c r="C141" s="23">
        <f>B141/10</f>
        <v>0</v>
      </c>
      <c r="D141" s="22"/>
      <c r="E141" s="25">
        <f>B141/B157</f>
        <v>0</v>
      </c>
      <c r="F141" s="23"/>
      <c r="G141" s="23"/>
    </row>
    <row r="142" spans="1:7" ht="12" customHeight="1" x14ac:dyDescent="0.2">
      <c r="A142" s="19" t="s">
        <v>13</v>
      </c>
      <c r="B142" s="26">
        <v>2526</v>
      </c>
      <c r="C142" s="27">
        <f t="shared" si="11"/>
        <v>252.6</v>
      </c>
      <c r="D142" s="22"/>
      <c r="E142" s="28">
        <f>B142/B157</f>
        <v>6.5341906505328722E-4</v>
      </c>
      <c r="F142" s="23"/>
      <c r="G142" s="27">
        <v>685.44</v>
      </c>
    </row>
    <row r="143" spans="1:7" ht="12" customHeight="1" x14ac:dyDescent="0.2">
      <c r="A143" s="36" t="s">
        <v>73</v>
      </c>
      <c r="B143" s="32">
        <f>SUM(B139:B142)</f>
        <v>35546</v>
      </c>
      <c r="C143" s="31">
        <f>B143/10</f>
        <v>3554.6</v>
      </c>
      <c r="D143" s="32"/>
      <c r="E143" s="39">
        <f>SUM(E139:E142)</f>
        <v>9.1949461941346587E-3</v>
      </c>
      <c r="F143" s="31"/>
      <c r="G143" s="31">
        <f>SUM(G139:G142)</f>
        <v>10157.44</v>
      </c>
    </row>
    <row r="144" spans="1:7" ht="12" customHeight="1" x14ac:dyDescent="0.2">
      <c r="A144" s="19"/>
      <c r="B144" s="32"/>
      <c r="C144" s="31"/>
      <c r="D144" s="32"/>
      <c r="E144" s="39"/>
      <c r="F144" s="31"/>
      <c r="G144" s="31"/>
    </row>
    <row r="145" spans="1:8" ht="12" customHeight="1" x14ac:dyDescent="0.2">
      <c r="A145" s="36" t="s">
        <v>57</v>
      </c>
      <c r="B145" s="22"/>
      <c r="C145" s="23"/>
      <c r="D145" s="24"/>
      <c r="E145" s="23"/>
      <c r="F145" s="23"/>
      <c r="G145" s="23"/>
    </row>
    <row r="146" spans="1:8" ht="12" customHeight="1" x14ac:dyDescent="0.2">
      <c r="A146" s="19" t="s">
        <v>58</v>
      </c>
      <c r="B146" s="22">
        <v>36000</v>
      </c>
      <c r="C146" s="23">
        <f t="shared" ref="C146:C152" si="12">B146/10</f>
        <v>3600</v>
      </c>
      <c r="D146" s="24"/>
      <c r="E146" s="25">
        <f>B146/B157</f>
        <v>9.3123857252249958E-3</v>
      </c>
      <c r="F146" s="23"/>
      <c r="G146" s="23">
        <v>10112</v>
      </c>
    </row>
    <row r="147" spans="1:8" ht="12" customHeight="1" x14ac:dyDescent="0.2">
      <c r="A147" s="19" t="s">
        <v>12</v>
      </c>
      <c r="B147" s="22">
        <v>9000</v>
      </c>
      <c r="C147" s="23">
        <f t="shared" si="12"/>
        <v>900</v>
      </c>
      <c r="D147" s="22"/>
      <c r="E147" s="25">
        <f>B147/B157</f>
        <v>2.3280964313062489E-3</v>
      </c>
      <c r="F147" s="23"/>
      <c r="G147" s="23">
        <v>2429.29</v>
      </c>
    </row>
    <row r="148" spans="1:8" ht="12" hidden="1" customHeight="1" x14ac:dyDescent="0.2">
      <c r="A148" s="19" t="s">
        <v>109</v>
      </c>
      <c r="B148" s="22">
        <v>0</v>
      </c>
      <c r="C148" s="23">
        <f>B148/10</f>
        <v>0</v>
      </c>
      <c r="D148" s="22"/>
      <c r="E148" s="25">
        <f>B148/B157</f>
        <v>0</v>
      </c>
      <c r="F148" s="23"/>
      <c r="G148" s="23"/>
    </row>
    <row r="149" spans="1:8" ht="12" customHeight="1" x14ac:dyDescent="0.2">
      <c r="A149" s="19" t="s">
        <v>13</v>
      </c>
      <c r="B149" s="22">
        <v>3213</v>
      </c>
      <c r="C149" s="23">
        <f t="shared" si="12"/>
        <v>321.3</v>
      </c>
      <c r="D149" s="22"/>
      <c r="E149" s="25">
        <f>B149/B157</f>
        <v>8.3113042597633094E-4</v>
      </c>
      <c r="F149" s="23"/>
      <c r="G149" s="23">
        <v>734.4</v>
      </c>
    </row>
    <row r="150" spans="1:8" ht="12" customHeight="1" x14ac:dyDescent="0.2">
      <c r="A150" s="19" t="s">
        <v>124</v>
      </c>
      <c r="B150" s="22">
        <v>182000</v>
      </c>
      <c r="C150" s="23">
        <f t="shared" si="12"/>
        <v>18200</v>
      </c>
      <c r="D150" s="22"/>
      <c r="E150" s="25">
        <f>B150/B157</f>
        <v>4.7079283388637483E-2</v>
      </c>
      <c r="F150" s="23"/>
      <c r="G150" s="23">
        <v>39157.32</v>
      </c>
    </row>
    <row r="151" spans="1:8" ht="12" customHeight="1" x14ac:dyDescent="0.2">
      <c r="A151" s="19" t="s">
        <v>89</v>
      </c>
      <c r="B151" s="22">
        <v>250</v>
      </c>
      <c r="C151" s="23">
        <f t="shared" si="12"/>
        <v>25</v>
      </c>
      <c r="D151" s="22"/>
      <c r="E151" s="25">
        <f>B151/B157</f>
        <v>6.4669345314062474E-5</v>
      </c>
      <c r="F151" s="23"/>
      <c r="G151" s="23"/>
    </row>
    <row r="152" spans="1:8" ht="12" customHeight="1" x14ac:dyDescent="0.2">
      <c r="A152" s="19" t="s">
        <v>59</v>
      </c>
      <c r="B152" s="26">
        <v>184.56</v>
      </c>
      <c r="C152" s="27">
        <f t="shared" si="12"/>
        <v>18.456</v>
      </c>
      <c r="D152" s="22"/>
      <c r="E152" s="28">
        <f>B152/B157</f>
        <v>4.7741497484653477E-5</v>
      </c>
      <c r="F152" s="23"/>
      <c r="G152" s="27">
        <v>343.55</v>
      </c>
    </row>
    <row r="153" spans="1:8" ht="12" customHeight="1" x14ac:dyDescent="0.2">
      <c r="A153" s="36" t="s">
        <v>72</v>
      </c>
      <c r="B153" s="32">
        <f>SUM(B146:B152)</f>
        <v>230647.56</v>
      </c>
      <c r="C153" s="31">
        <f>B153/10</f>
        <v>23064.756000000001</v>
      </c>
      <c r="D153" s="32"/>
      <c r="E153" s="39">
        <f>SUM(E146:E152)</f>
        <v>5.966330681394378E-2</v>
      </c>
      <c r="F153" s="31"/>
      <c r="G153" s="31">
        <f>SUM(G146:G152)</f>
        <v>52776.560000000005</v>
      </c>
    </row>
    <row r="154" spans="1:8" ht="12" customHeight="1" x14ac:dyDescent="0.2">
      <c r="A154" s="19"/>
      <c r="B154" s="32"/>
      <c r="C154" s="31"/>
      <c r="D154" s="32"/>
      <c r="E154" s="39"/>
      <c r="F154" s="31"/>
      <c r="G154" s="31"/>
    </row>
    <row r="155" spans="1:8" ht="12" customHeight="1" x14ac:dyDescent="0.35">
      <c r="A155" s="36" t="s">
        <v>60</v>
      </c>
      <c r="B155" s="50">
        <v>2700</v>
      </c>
      <c r="C155" s="51">
        <f t="shared" ref="C155" si="13">B155/10</f>
        <v>270</v>
      </c>
      <c r="D155" s="50"/>
      <c r="E155" s="52">
        <f>B155/B157</f>
        <v>6.9842892939187473E-4</v>
      </c>
      <c r="F155" s="31"/>
      <c r="G155" s="31">
        <v>2435</v>
      </c>
    </row>
    <row r="156" spans="1:8" ht="12" customHeight="1" x14ac:dyDescent="0.2">
      <c r="A156" s="19"/>
      <c r="B156" s="32"/>
      <c r="C156" s="31"/>
      <c r="D156" s="32"/>
      <c r="E156" s="39"/>
      <c r="F156" s="31"/>
      <c r="G156" s="31"/>
    </row>
    <row r="157" spans="1:8" ht="12" customHeight="1" x14ac:dyDescent="0.35">
      <c r="A157" s="36" t="s">
        <v>61</v>
      </c>
      <c r="B157" s="50">
        <f>+B44+B51+ B55+B70+B80+B88+B103+B114+B128+B136+B143+B153+B155</f>
        <v>3865819.25</v>
      </c>
      <c r="C157" s="50">
        <f>+C44+C55+C70+C80+C88+C103+C114+C128+C136+C143+C153+C155</f>
        <v>386581.92499999999</v>
      </c>
      <c r="D157" s="50">
        <f>+D44+D70+D80+D88+D103+D114+D128+D136+D143+D153+D155</f>
        <v>0</v>
      </c>
      <c r="E157" s="53">
        <f>+E44+E51+E55+E70+E80+E88+E103+E114+E128+E136+E143+E153+E155</f>
        <v>0.96042660711568473</v>
      </c>
      <c r="F157" s="32">
        <f>+F44+F70+F80+F88+F103+F114+F128+F136+F143+F153+F155</f>
        <v>0</v>
      </c>
      <c r="G157" s="32" t="e">
        <f>+G44+G70+G80+G88+G103+G114+G128+G136+G143+G153+G155</f>
        <v>#REF!</v>
      </c>
    </row>
    <row r="158" spans="1:8" ht="12" customHeight="1" x14ac:dyDescent="0.2">
      <c r="A158" s="19"/>
      <c r="B158" s="32"/>
      <c r="C158" s="31"/>
      <c r="D158" s="32"/>
      <c r="E158" s="39"/>
      <c r="F158" s="31"/>
      <c r="G158" s="31"/>
      <c r="H158" s="40"/>
    </row>
    <row r="159" spans="1:8" s="18" customFormat="1" ht="12" customHeight="1" x14ac:dyDescent="0.35">
      <c r="A159" s="36" t="s">
        <v>62</v>
      </c>
      <c r="B159" s="41">
        <f>+B17-B157</f>
        <v>282025.20999999996</v>
      </c>
      <c r="C159" s="66">
        <f>C17-C157</f>
        <v>28202.521000000008</v>
      </c>
      <c r="D159" s="42"/>
      <c r="G159" s="41" t="e">
        <f>+G17-G157</f>
        <v>#REF!</v>
      </c>
    </row>
    <row r="160" spans="1:8" ht="12" customHeight="1" x14ac:dyDescent="0.2">
      <c r="A160" s="19"/>
    </row>
    <row r="161" spans="1:8" ht="15" customHeight="1" x14ac:dyDescent="0.2">
      <c r="A161" s="36" t="s">
        <v>63</v>
      </c>
      <c r="B161" s="31">
        <v>2650662</v>
      </c>
    </row>
    <row r="162" spans="1:8" x14ac:dyDescent="0.2">
      <c r="A162" s="36" t="s">
        <v>64</v>
      </c>
      <c r="B162" s="43">
        <f>B161+B17-B157</f>
        <v>2932687.21</v>
      </c>
      <c r="E162" s="40"/>
    </row>
    <row r="163" spans="1:8" x14ac:dyDescent="0.2">
      <c r="A163" s="19"/>
      <c r="B163" s="18"/>
    </row>
    <row r="164" spans="1:8" x14ac:dyDescent="0.2">
      <c r="A164" s="19"/>
    </row>
    <row r="165" spans="1:8" x14ac:dyDescent="0.2">
      <c r="A165" s="19"/>
    </row>
    <row r="166" spans="1:8" x14ac:dyDescent="0.2">
      <c r="A166" s="19"/>
    </row>
    <row r="167" spans="1:8" x14ac:dyDescent="0.2">
      <c r="A167" s="19"/>
    </row>
    <row r="168" spans="1:8" x14ac:dyDescent="0.2">
      <c r="A168" s="19"/>
      <c r="H168" s="1">
        <f>282024.21-282024.62</f>
        <v>-0.40999999997438863</v>
      </c>
    </row>
    <row r="169" spans="1:8" x14ac:dyDescent="0.2">
      <c r="A169" s="19"/>
    </row>
  </sheetData>
  <mergeCells count="1">
    <mergeCell ref="B8:D8"/>
  </mergeCells>
  <printOptions gridLines="1"/>
  <pageMargins left="0.7" right="0.7" top="0.75" bottom="0.75" header="0.3" footer="0.3"/>
  <pageSetup orientation="portrait" r:id="rId1"/>
  <headerFooter>
    <oddFooter>&amp;R&amp;"-,Bold"&amp;P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Amended Full Budget</dc:title>
  <dc:creator>Ellis, Tracey</dc:creator>
  <cp:lastModifiedBy>Paula Whisman</cp:lastModifiedBy>
  <cp:lastPrinted>2017-07-12T17:01:30Z</cp:lastPrinted>
  <dcterms:created xsi:type="dcterms:W3CDTF">2016-02-04T16:56:38Z</dcterms:created>
  <dcterms:modified xsi:type="dcterms:W3CDTF">2019-07-22T21:18:02Z</dcterms:modified>
</cp:coreProperties>
</file>